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16471\Desktop\料金シミュレーション\"/>
    </mc:Choice>
  </mc:AlternateContent>
  <xr:revisionPtr revIDLastSave="0" documentId="13_ncr:1_{F5C85656-17B5-4800-AB2F-EC8A1AAE80E9}" xr6:coauthVersionLast="47" xr6:coauthVersionMax="47" xr10:uidLastSave="{00000000-0000-0000-0000-000000000000}"/>
  <bookViews>
    <workbookView xWindow="-120" yWindow="-120" windowWidth="29040" windowHeight="15720" xr2:uid="{C5926196-5D92-40B4-A768-4DC28D4F97DB}"/>
  </bookViews>
  <sheets>
    <sheet name="水道利用者・下水道利用者・農業集落排水（真岡地区）" sheetId="2" r:id="rId1"/>
  </sheets>
  <definedNames>
    <definedName name="_xlnm.Print_Area" localSheetId="0">'水道利用者・下水道利用者・農業集落排水（真岡地区）'!$A$1:$P$48</definedName>
    <definedName name="WatchCells" localSheetId="0">'水道利用者・下水道利用者・農業集落排水（真岡地区）'!$G$13,'水道利用者・下水道利用者・農業集落排水（真岡地区）'!$J$4</definedName>
    <definedName name="WatchCells">#REF!,#REF!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2" l="1"/>
  <c r="N17" i="2" a="1"/>
  <c r="N17" i="2" s="1"/>
  <c r="K8" i="2"/>
  <c r="K10" i="2"/>
  <c r="K6" i="2"/>
  <c r="K4" i="2"/>
  <c r="J7" i="2"/>
  <c r="J5" i="2"/>
  <c r="J3" i="2"/>
  <c r="G14" i="2" l="1"/>
  <c r="N21" i="2" s="1" a="1"/>
  <c r="N21" i="2" s="1"/>
  <c r="G13" i="2"/>
  <c r="F22" i="2" s="1"/>
  <c r="F17" i="2" a="1"/>
  <c r="F17" i="2" s="1"/>
  <c r="E39" i="2" l="1"/>
  <c r="F39" i="2" s="1"/>
  <c r="G39" i="2" s="1"/>
  <c r="J13" i="2"/>
  <c r="F21" i="2" a="1"/>
  <c r="F21" i="2" s="1"/>
  <c r="F20" i="2"/>
  <c r="F23" i="2"/>
  <c r="F24" i="2"/>
  <c r="M39" i="2"/>
  <c r="N22" i="2"/>
  <c r="N23" i="2"/>
  <c r="N24" i="2"/>
  <c r="N20" i="2"/>
  <c r="J14" i="2"/>
  <c r="N39" i="2" l="1"/>
  <c r="O39" i="2" s="1"/>
  <c r="N25" i="2"/>
  <c r="M29" i="2" s="1"/>
  <c r="F25" i="2"/>
  <c r="E29" i="2" l="1"/>
  <c r="E41" i="2" s="1"/>
  <c r="F41" i="2" s="1"/>
  <c r="G41" i="2" s="1"/>
  <c r="N29" i="2"/>
  <c r="M41" i="2"/>
  <c r="N41" i="2" s="1"/>
  <c r="M33" i="2" l="1"/>
  <c r="F29" i="2"/>
  <c r="G29" i="2" s="1"/>
  <c r="O29" i="2"/>
  <c r="O44" i="2"/>
  <c r="O41" i="2"/>
  <c r="G44" i="2"/>
  <c r="N33" i="2" l="1"/>
  <c r="O33" i="2"/>
  <c r="O4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<sst xmlns="http://schemas.openxmlformats.org/spreadsheetml/2006/main" count="75" uniqueCount="48">
  <si>
    <t>1～10㎥</t>
    <phoneticPr fontId="2"/>
  </si>
  <si>
    <t>11～30㎥</t>
    <phoneticPr fontId="2"/>
  </si>
  <si>
    <t>31～50㎥</t>
    <phoneticPr fontId="2"/>
  </si>
  <si>
    <t>51～100㎥</t>
    <phoneticPr fontId="2"/>
  </si>
  <si>
    <t>101㎥～</t>
    <phoneticPr fontId="2"/>
  </si>
  <si>
    <t>基本料金(税抜)</t>
    <rPh sb="0" eb="4">
      <t>キホンリョウキン</t>
    </rPh>
    <rPh sb="5" eb="7">
      <t>ゼ</t>
    </rPh>
    <phoneticPr fontId="2"/>
  </si>
  <si>
    <t>従量料金(税抜)</t>
    <rPh sb="0" eb="2">
      <t>ジュウリョウ</t>
    </rPh>
    <rPh sb="2" eb="4">
      <t>リョウキン</t>
    </rPh>
    <rPh sb="5" eb="7">
      <t>ゼイヌ</t>
    </rPh>
    <phoneticPr fontId="2"/>
  </si>
  <si>
    <t>従量区分</t>
    <rPh sb="0" eb="2">
      <t>ジュウリョウ</t>
    </rPh>
    <rPh sb="2" eb="4">
      <t>クブン</t>
    </rPh>
    <phoneticPr fontId="2"/>
  </si>
  <si>
    <t>区分毎の金額</t>
    <rPh sb="0" eb="2">
      <t>クブン</t>
    </rPh>
    <rPh sb="2" eb="3">
      <t>ゴト</t>
    </rPh>
    <rPh sb="4" eb="6">
      <t>キンガク</t>
    </rPh>
    <phoneticPr fontId="2"/>
  </si>
  <si>
    <t>口径毎の金額</t>
    <rPh sb="0" eb="2">
      <t>コウケイ</t>
    </rPh>
    <rPh sb="2" eb="3">
      <t>ゴト</t>
    </rPh>
    <rPh sb="4" eb="6">
      <t>キンガク</t>
    </rPh>
    <phoneticPr fontId="2"/>
  </si>
  <si>
    <t>消費税相当額</t>
    <rPh sb="0" eb="3">
      <t>ショウヒゼイ</t>
    </rPh>
    <rPh sb="3" eb="5">
      <t>ソウトウ</t>
    </rPh>
    <rPh sb="5" eb="6">
      <t>ガク</t>
    </rPh>
    <phoneticPr fontId="2"/>
  </si>
  <si>
    <t>差額（参考）</t>
    <rPh sb="0" eb="2">
      <t>サガク</t>
    </rPh>
    <rPh sb="3" eb="5">
      <t>サンコウ</t>
    </rPh>
    <phoneticPr fontId="2"/>
  </si>
  <si>
    <t>1．使用しているメーターの口径を記入してください</t>
    <rPh sb="2" eb="4">
      <t>シヨウ</t>
    </rPh>
    <rPh sb="13" eb="15">
      <t>コウケイ</t>
    </rPh>
    <rPh sb="16" eb="18">
      <t>キニュウ</t>
    </rPh>
    <phoneticPr fontId="2"/>
  </si>
  <si>
    <t>入力はここまで</t>
    <rPh sb="0" eb="2">
      <t>ニュウリョク</t>
    </rPh>
    <phoneticPr fontId="2"/>
  </si>
  <si>
    <t>備考</t>
    <rPh sb="0" eb="2">
      <t>ビコウ</t>
    </rPh>
    <phoneticPr fontId="2"/>
  </si>
  <si>
    <t>税　　　抜</t>
    <rPh sb="0" eb="1">
      <t>ゼイ</t>
    </rPh>
    <rPh sb="4" eb="5">
      <t>バツ</t>
    </rPh>
    <phoneticPr fontId="2"/>
  </si>
  <si>
    <t>税　　　込</t>
    <rPh sb="0" eb="1">
      <t>ゼイ</t>
    </rPh>
    <rPh sb="4" eb="5">
      <t>コミ</t>
    </rPh>
    <phoneticPr fontId="2"/>
  </si>
  <si>
    <t>税　　　抜(差　　額)</t>
    <rPh sb="0" eb="1">
      <t>ゼイ</t>
    </rPh>
    <rPh sb="4" eb="5">
      <t>バツ</t>
    </rPh>
    <rPh sb="6" eb="7">
      <t>サ</t>
    </rPh>
    <rPh sb="9" eb="10">
      <t>ガク</t>
    </rPh>
    <phoneticPr fontId="2"/>
  </si>
  <si>
    <t>税　　　込（差　　額）</t>
    <rPh sb="0" eb="1">
      <t>ゼイ</t>
    </rPh>
    <rPh sb="4" eb="5">
      <t>コミ</t>
    </rPh>
    <rPh sb="6" eb="7">
      <t>サ</t>
    </rPh>
    <rPh sb="9" eb="10">
      <t>ガク</t>
    </rPh>
    <phoneticPr fontId="2"/>
  </si>
  <si>
    <t>消費税相当額(差　　額)</t>
    <rPh sb="0" eb="3">
      <t>ショウヒゼイ</t>
    </rPh>
    <rPh sb="3" eb="5">
      <t>ソウトウ</t>
    </rPh>
    <rPh sb="5" eb="6">
      <t>ガク</t>
    </rPh>
    <rPh sb="7" eb="8">
      <t>サ</t>
    </rPh>
    <rPh sb="10" eb="11">
      <t>ガク</t>
    </rPh>
    <phoneticPr fontId="2"/>
  </si>
  <si>
    <t>税　　　込(従来の金額)</t>
    <rPh sb="0" eb="1">
      <t>ゼイ</t>
    </rPh>
    <rPh sb="4" eb="5">
      <t>コミ</t>
    </rPh>
    <rPh sb="6" eb="8">
      <t>ジュウライ</t>
    </rPh>
    <rPh sb="9" eb="11">
      <t>キンガク</t>
    </rPh>
    <phoneticPr fontId="2"/>
  </si>
  <si>
    <t>税　　　抜(従来の金額)</t>
    <rPh sb="0" eb="1">
      <t>ゼイ</t>
    </rPh>
    <rPh sb="4" eb="5">
      <t>バツ</t>
    </rPh>
    <rPh sb="6" eb="8">
      <t>ジュウライ</t>
    </rPh>
    <rPh sb="9" eb="11">
      <t>キンガク</t>
    </rPh>
    <phoneticPr fontId="2"/>
  </si>
  <si>
    <t>消費税相当額(従来の金額)</t>
    <rPh sb="0" eb="3">
      <t>ショウヒゼイ</t>
    </rPh>
    <rPh sb="3" eb="5">
      <t>ソウトウ</t>
    </rPh>
    <rPh sb="5" eb="6">
      <t>ガク</t>
    </rPh>
    <rPh sb="7" eb="9">
      <t>ジュウライ</t>
    </rPh>
    <rPh sb="10" eb="12">
      <t>キンガク</t>
    </rPh>
    <phoneticPr fontId="2"/>
  </si>
  <si>
    <t>「使用水量・料金等のお知らせ」をお手元に準備の上、
ご確認いただきながら、下記の入力項目をうめてください。</t>
    <rPh sb="1" eb="5">
      <t>シヨウスイリョウ</t>
    </rPh>
    <rPh sb="6" eb="8">
      <t>リョウキン</t>
    </rPh>
    <rPh sb="8" eb="9">
      <t>トウ</t>
    </rPh>
    <rPh sb="11" eb="12">
      <t>シ</t>
    </rPh>
    <rPh sb="17" eb="19">
      <t>テモト</t>
    </rPh>
    <rPh sb="20" eb="22">
      <t>ジュンビ</t>
    </rPh>
    <rPh sb="23" eb="24">
      <t>ウエ</t>
    </rPh>
    <rPh sb="27" eb="29">
      <t>カクニン</t>
    </rPh>
    <rPh sb="37" eb="39">
      <t>カキ</t>
    </rPh>
    <rPh sb="40" eb="42">
      <t>ニュウリョク</t>
    </rPh>
    <rPh sb="42" eb="44">
      <t>コウモク</t>
    </rPh>
    <phoneticPr fontId="2"/>
  </si>
  <si>
    <t>2．使用している上水使用水量を記入してください（2か月分の水量）</t>
    <rPh sb="2" eb="4">
      <t>シヨウ</t>
    </rPh>
    <rPh sb="8" eb="10">
      <t>ジョウスイ</t>
    </rPh>
    <rPh sb="10" eb="12">
      <t>シヨウ</t>
    </rPh>
    <rPh sb="12" eb="14">
      <t>スイリョウ</t>
    </rPh>
    <rPh sb="13" eb="14">
      <t>ジョウスイ</t>
    </rPh>
    <rPh sb="15" eb="17">
      <t>キニュウ</t>
    </rPh>
    <rPh sb="26" eb="27">
      <t>ゲツ</t>
    </rPh>
    <rPh sb="27" eb="28">
      <t>ブン</t>
    </rPh>
    <rPh sb="29" eb="31">
      <t>スイリョウ</t>
    </rPh>
    <phoneticPr fontId="2"/>
  </si>
  <si>
    <t>1カ月当たりの上水使用水量</t>
    <rPh sb="2" eb="3">
      <t>ゲツ</t>
    </rPh>
    <rPh sb="3" eb="4">
      <t>ア</t>
    </rPh>
    <rPh sb="7" eb="9">
      <t>ジョウスイ</t>
    </rPh>
    <rPh sb="9" eb="13">
      <t>シヨウスイリョウ</t>
    </rPh>
    <phoneticPr fontId="2"/>
  </si>
  <si>
    <t>1カ月当たりの下水（農業排）使用水量</t>
    <rPh sb="2" eb="3">
      <t>ゲツ</t>
    </rPh>
    <rPh sb="3" eb="4">
      <t>ア</t>
    </rPh>
    <rPh sb="7" eb="9">
      <t>ゲスイ</t>
    </rPh>
    <rPh sb="10" eb="12">
      <t>ノウギョウ</t>
    </rPh>
    <rPh sb="12" eb="13">
      <t>ハイ</t>
    </rPh>
    <rPh sb="14" eb="16">
      <t>シヨウ</t>
    </rPh>
    <rPh sb="16" eb="18">
      <t>スイリョウ</t>
    </rPh>
    <phoneticPr fontId="2"/>
  </si>
  <si>
    <t>金額</t>
    <rPh sb="0" eb="2">
      <t>キンガク</t>
    </rPh>
    <phoneticPr fontId="2"/>
  </si>
  <si>
    <t>新上水道料金の計算結果</t>
    <rPh sb="0" eb="1">
      <t>シン</t>
    </rPh>
    <rPh sb="1" eb="2">
      <t>ウエ</t>
    </rPh>
    <rPh sb="2" eb="4">
      <t>スイドウ</t>
    </rPh>
    <rPh sb="4" eb="6">
      <t>リョウキン</t>
    </rPh>
    <rPh sb="7" eb="9">
      <t>ケイサン</t>
    </rPh>
    <rPh sb="9" eb="11">
      <t>ケッカ</t>
    </rPh>
    <phoneticPr fontId="2"/>
  </si>
  <si>
    <t>合計金額</t>
    <rPh sb="0" eb="2">
      <t>ゴウケイ</t>
    </rPh>
    <rPh sb="2" eb="4">
      <t>キンガク</t>
    </rPh>
    <phoneticPr fontId="2"/>
  </si>
  <si>
    <t>使用する水量により請求額が増減することがあります。</t>
    <rPh sb="0" eb="2">
      <t>シヨウ</t>
    </rPh>
    <rPh sb="4" eb="6">
      <t>スイリョウ</t>
    </rPh>
    <rPh sb="9" eb="12">
      <t>セイキュウガク</t>
    </rPh>
    <rPh sb="13" eb="15">
      <t>ゾウゲン</t>
    </rPh>
    <phoneticPr fontId="2"/>
  </si>
  <si>
    <t>新水道料金の請求額(1カ月当たり)</t>
    <rPh sb="0" eb="1">
      <t>シン</t>
    </rPh>
    <rPh sb="1" eb="3">
      <t>スイドウ</t>
    </rPh>
    <rPh sb="3" eb="5">
      <t>リョウキン</t>
    </rPh>
    <rPh sb="6" eb="8">
      <t>セイキュウ</t>
    </rPh>
    <rPh sb="8" eb="9">
      <t>ガク</t>
    </rPh>
    <rPh sb="12" eb="13">
      <t>ゲツ</t>
    </rPh>
    <rPh sb="13" eb="14">
      <t>ア</t>
    </rPh>
    <phoneticPr fontId="2"/>
  </si>
  <si>
    <t>新水道料金
1カ月当たりの請求額</t>
    <rPh sb="0" eb="1">
      <t>シン</t>
    </rPh>
    <rPh sb="1" eb="3">
      <t>スイドウ</t>
    </rPh>
    <rPh sb="3" eb="5">
      <t>リョウキン</t>
    </rPh>
    <rPh sb="8" eb="9">
      <t>ゲツ</t>
    </rPh>
    <rPh sb="9" eb="10">
      <t>ア</t>
    </rPh>
    <rPh sb="13" eb="16">
      <t>セイキュウガク</t>
    </rPh>
    <phoneticPr fontId="2"/>
  </si>
  <si>
    <t>新下水（農業排）使用料
1カ月当たりの請求額</t>
    <rPh sb="0" eb="1">
      <t>シン</t>
    </rPh>
    <rPh sb="1" eb="3">
      <t>ゲスイ</t>
    </rPh>
    <rPh sb="4" eb="6">
      <t>ノウギョウ</t>
    </rPh>
    <rPh sb="6" eb="7">
      <t>ハイ</t>
    </rPh>
    <rPh sb="8" eb="11">
      <t>シヨウリョウ</t>
    </rPh>
    <rPh sb="14" eb="15">
      <t>ゲツ</t>
    </rPh>
    <rPh sb="15" eb="16">
      <t>ア</t>
    </rPh>
    <rPh sb="19" eb="22">
      <t>セイキュウガク</t>
    </rPh>
    <phoneticPr fontId="2"/>
  </si>
  <si>
    <t>新料金シミュレーション(1カ月当たりの料金計算)
水道利用者・下水道利用者・農業集落配水（真岡地区）の方向け</t>
    <rPh sb="0" eb="3">
      <t>シンリョウキン</t>
    </rPh>
    <rPh sb="14" eb="15">
      <t>ゲツ</t>
    </rPh>
    <rPh sb="15" eb="16">
      <t>ア</t>
    </rPh>
    <rPh sb="19" eb="21">
      <t>リョウキン</t>
    </rPh>
    <rPh sb="21" eb="23">
      <t>ケイサン</t>
    </rPh>
    <rPh sb="25" eb="27">
      <t>スイドウ</t>
    </rPh>
    <rPh sb="27" eb="30">
      <t>リヨウシャ</t>
    </rPh>
    <rPh sb="31" eb="34">
      <t>ゲスイドウ</t>
    </rPh>
    <rPh sb="34" eb="37">
      <t>リヨウシャ</t>
    </rPh>
    <rPh sb="38" eb="40">
      <t>ノウギョウ</t>
    </rPh>
    <rPh sb="40" eb="42">
      <t>シュウラク</t>
    </rPh>
    <rPh sb="42" eb="44">
      <t>ハイスイ</t>
    </rPh>
    <rPh sb="45" eb="49">
      <t>モオカチク</t>
    </rPh>
    <rPh sb="51" eb="52">
      <t>カタ</t>
    </rPh>
    <rPh sb="52" eb="53">
      <t>ム</t>
    </rPh>
    <phoneticPr fontId="2"/>
  </si>
  <si>
    <t>上水道料金
改定差額(税込)</t>
    <rPh sb="0" eb="2">
      <t>ジョウスイ</t>
    </rPh>
    <rPh sb="2" eb="3">
      <t>ドウ</t>
    </rPh>
    <rPh sb="3" eb="5">
      <t>リョウキン</t>
    </rPh>
    <rPh sb="6" eb="8">
      <t>カイテイ</t>
    </rPh>
    <rPh sb="8" eb="10">
      <t>サガク</t>
    </rPh>
    <rPh sb="11" eb="13">
      <t>ゼイコミ</t>
    </rPh>
    <phoneticPr fontId="2"/>
  </si>
  <si>
    <t>※改定前の上水道請求額（改定前の請求額を正確に反映したものではございません）</t>
    <rPh sb="1" eb="3">
      <t>カイテイ</t>
    </rPh>
    <rPh sb="3" eb="4">
      <t>マエ</t>
    </rPh>
    <rPh sb="5" eb="8">
      <t>ジョウスイドウ</t>
    </rPh>
    <rPh sb="8" eb="10">
      <t>セイキュウ</t>
    </rPh>
    <rPh sb="10" eb="11">
      <t>ガク</t>
    </rPh>
    <rPh sb="12" eb="14">
      <t>カイテイ</t>
    </rPh>
    <rPh sb="14" eb="15">
      <t>マエ</t>
    </rPh>
    <rPh sb="16" eb="19">
      <t>セイキュウガク</t>
    </rPh>
    <rPh sb="20" eb="22">
      <t>セイカク</t>
    </rPh>
    <rPh sb="23" eb="25">
      <t>ハンエイ</t>
    </rPh>
    <phoneticPr fontId="2"/>
  </si>
  <si>
    <t>上下水道料金等
改定差額(税込)</t>
    <rPh sb="0" eb="2">
      <t>ジョウゲ</t>
    </rPh>
    <rPh sb="2" eb="4">
      <t>スイドウ</t>
    </rPh>
    <rPh sb="4" eb="6">
      <t>リョウキン</t>
    </rPh>
    <rPh sb="6" eb="7">
      <t>トウ</t>
    </rPh>
    <rPh sb="8" eb="10">
      <t>カイテイ</t>
    </rPh>
    <rPh sb="10" eb="12">
      <t>サガク</t>
    </rPh>
    <rPh sb="13" eb="15">
      <t>ゼイコミ</t>
    </rPh>
    <phoneticPr fontId="2"/>
  </si>
  <si>
    <t>4．使用している下水（農集排）使用水量を記入してください（2か月分の水量）</t>
    <rPh sb="2" eb="4">
      <t>シヨウ</t>
    </rPh>
    <rPh sb="8" eb="10">
      <t>ゲスイ</t>
    </rPh>
    <rPh sb="11" eb="12">
      <t>ノウ</t>
    </rPh>
    <rPh sb="12" eb="13">
      <t>シュウ</t>
    </rPh>
    <rPh sb="13" eb="14">
      <t>ハイ</t>
    </rPh>
    <rPh sb="15" eb="17">
      <t>シヨウ</t>
    </rPh>
    <rPh sb="17" eb="19">
      <t>スイリョウ</t>
    </rPh>
    <rPh sb="20" eb="22">
      <t>キニュウ</t>
    </rPh>
    <rPh sb="31" eb="32">
      <t>ゲツ</t>
    </rPh>
    <rPh sb="32" eb="33">
      <t>ブン</t>
    </rPh>
    <rPh sb="34" eb="36">
      <t>スイリョウ</t>
    </rPh>
    <phoneticPr fontId="2"/>
  </si>
  <si>
    <t>新下水道(農集排)使用料の計算結果</t>
    <rPh sb="0" eb="1">
      <t>シン</t>
    </rPh>
    <rPh sb="1" eb="4">
      <t>ゲスイドウ</t>
    </rPh>
    <rPh sb="5" eb="7">
      <t>ノウシュウ</t>
    </rPh>
    <rPh sb="7" eb="8">
      <t>ハイ</t>
    </rPh>
    <rPh sb="9" eb="12">
      <t>シヨウリョウ</t>
    </rPh>
    <rPh sb="13" eb="15">
      <t>ケイサン</t>
    </rPh>
    <rPh sb="15" eb="17">
      <t>ケッカ</t>
    </rPh>
    <phoneticPr fontId="2"/>
  </si>
  <si>
    <t>3.下水道(農集排)を使用していますか。</t>
    <rPh sb="2" eb="5">
      <t>ゲスイドウ</t>
    </rPh>
    <rPh sb="6" eb="9">
      <t>ノウシュウハイ</t>
    </rPh>
    <rPh sb="11" eb="13">
      <t>シヨウ</t>
    </rPh>
    <phoneticPr fontId="2"/>
  </si>
  <si>
    <t>新下水道（農集排）使用料の請求額(1カ月当たり)</t>
    <rPh sb="0" eb="1">
      <t>シン</t>
    </rPh>
    <rPh sb="1" eb="2">
      <t>ゲ</t>
    </rPh>
    <rPh sb="2" eb="4">
      <t>スイドウ</t>
    </rPh>
    <rPh sb="5" eb="7">
      <t>ノウシュウ</t>
    </rPh>
    <rPh sb="7" eb="8">
      <t>ハイ</t>
    </rPh>
    <rPh sb="9" eb="12">
      <t>シヨウリョウ</t>
    </rPh>
    <rPh sb="13" eb="15">
      <t>セイキュウ</t>
    </rPh>
    <rPh sb="15" eb="16">
      <t>ガク</t>
    </rPh>
    <rPh sb="19" eb="20">
      <t>ゲツ</t>
    </rPh>
    <rPh sb="20" eb="21">
      <t>ア</t>
    </rPh>
    <phoneticPr fontId="2"/>
  </si>
  <si>
    <t>従量料金合計額</t>
    <rPh sb="0" eb="2">
      <t>ジュウリョウ</t>
    </rPh>
    <rPh sb="2" eb="4">
      <t>リョウキン</t>
    </rPh>
    <rPh sb="4" eb="6">
      <t>ゴウケイ</t>
    </rPh>
    <rPh sb="6" eb="7">
      <t>ガク</t>
    </rPh>
    <phoneticPr fontId="2"/>
  </si>
  <si>
    <t>（使用していない場合は、０と記入してください）</t>
    <rPh sb="1" eb="3">
      <t>シヨウ</t>
    </rPh>
    <rPh sb="8" eb="10">
      <t>バアイ</t>
    </rPh>
    <rPh sb="14" eb="16">
      <t>キニュウ</t>
    </rPh>
    <phoneticPr fontId="2"/>
  </si>
  <si>
    <t>※改定前の下水道(農集排)請求額（改定前の請求額を正確に反映したものではございません）</t>
    <rPh sb="1" eb="3">
      <t>カイテイ</t>
    </rPh>
    <rPh sb="3" eb="4">
      <t>マエ</t>
    </rPh>
    <rPh sb="5" eb="8">
      <t>ゲスイドウ</t>
    </rPh>
    <rPh sb="9" eb="11">
      <t>ノウシュウ</t>
    </rPh>
    <rPh sb="11" eb="12">
      <t>ハイ</t>
    </rPh>
    <rPh sb="13" eb="15">
      <t>セイキュウ</t>
    </rPh>
    <rPh sb="15" eb="16">
      <t>ガク</t>
    </rPh>
    <rPh sb="17" eb="19">
      <t>カイテイ</t>
    </rPh>
    <rPh sb="19" eb="20">
      <t>マエ</t>
    </rPh>
    <rPh sb="21" eb="24">
      <t>セイキュウガク</t>
    </rPh>
    <rPh sb="25" eb="27">
      <t>セイカク</t>
    </rPh>
    <rPh sb="28" eb="30">
      <t>ハンエイ</t>
    </rPh>
    <phoneticPr fontId="2"/>
  </si>
  <si>
    <t>下水道（農集排）
改定前の請求額（参考）</t>
    <rPh sb="0" eb="2">
      <t>ゲスイ</t>
    </rPh>
    <rPh sb="2" eb="3">
      <t>ドウ</t>
    </rPh>
    <rPh sb="4" eb="7">
      <t>ノウシュウハイ</t>
    </rPh>
    <rPh sb="9" eb="11">
      <t>カイテイ</t>
    </rPh>
    <rPh sb="11" eb="12">
      <t>マエ</t>
    </rPh>
    <rPh sb="13" eb="15">
      <t>セイキュウ</t>
    </rPh>
    <rPh sb="15" eb="16">
      <t>ガク</t>
    </rPh>
    <rPh sb="17" eb="19">
      <t>サンコウ</t>
    </rPh>
    <phoneticPr fontId="2"/>
  </si>
  <si>
    <t>上水道
改定前の請求額（参考）</t>
    <rPh sb="0" eb="2">
      <t>ジョウスイ</t>
    </rPh>
    <rPh sb="2" eb="3">
      <t>ドウ</t>
    </rPh>
    <rPh sb="4" eb="6">
      <t>カイテイ</t>
    </rPh>
    <rPh sb="6" eb="7">
      <t>マエ</t>
    </rPh>
    <rPh sb="8" eb="11">
      <t>セイキュウガク</t>
    </rPh>
    <rPh sb="12" eb="14">
      <t>サンコウ</t>
    </rPh>
    <phoneticPr fontId="2"/>
  </si>
  <si>
    <t>下水道（農集排）使用料金
改定差額(税込)</t>
    <rPh sb="0" eb="3">
      <t>ゲスイドウ</t>
    </rPh>
    <rPh sb="4" eb="7">
      <t>ノウシュウハイ</t>
    </rPh>
    <rPh sb="8" eb="10">
      <t>シヨウ</t>
    </rPh>
    <rPh sb="10" eb="12">
      <t>リョウキン</t>
    </rPh>
    <rPh sb="13" eb="15">
      <t>カイテイ</t>
    </rPh>
    <rPh sb="15" eb="17">
      <t>サガク</t>
    </rPh>
    <rPh sb="18" eb="20">
      <t>ゼイコミ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</si>
</sst>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#&quot;㎥&quot;"/>
    <numFmt numFmtId="177" formatCode="#,###&quot;円&quot;"/>
    <numFmt numFmtId="178" formatCode="#,###&quot;㎜&quot;"/>
  </numFmts>
  <fonts count="15" x14ac:knownFonts="1">
    <font>
      <sz val="11"/>
      <color theme="1"/>
      <name val="游ゴシック"/>
      <family val="2"/>
      <charset val="128"/>
    </font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</font>
    <font>
      <sz val="11"/>
      <color theme="1"/>
      <name val="BIZ UDPゴシック"/>
      <family val="3"/>
      <charset val="128"/>
    </font>
    <font>
      <sz val="11"/>
      <color rgb="FF969696"/>
      <name val="游ゴシック"/>
      <family val="2"/>
      <charset val="128"/>
    </font>
    <font>
      <sz val="10"/>
      <color rgb="FFADBAC7"/>
      <name val="Consolas"/>
      <family val="3"/>
    </font>
    <font>
      <sz val="22"/>
      <color theme="1"/>
      <name val="游ゴシック"/>
      <family val="2"/>
      <charset val="128"/>
    </font>
    <font>
      <sz val="14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22"/>
      <color theme="1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sz val="16"/>
      <color theme="1"/>
      <name val="游ゴシック"/>
      <family val="2"/>
      <charset val="128"/>
    </font>
    <font>
      <sz val="18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A6CAEC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Dashed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177" fontId="3" fillId="2" borderId="3" xfId="0" applyNumberFormat="1" applyFont="1" applyFill="1" applyBorder="1" applyAlignment="1" applyProtection="1">
      <alignment horizontal="center" vertical="center"/>
      <protection hidden="1"/>
    </xf>
    <xf numFmtId="177" fontId="3" fillId="2" borderId="2" xfId="1" applyNumberFormat="1" applyFont="1" applyFill="1" applyBorder="1" applyAlignment="1" applyProtection="1">
      <alignment horizontal="center" vertical="center"/>
      <protection hidden="1"/>
    </xf>
    <xf numFmtId="177" fontId="3" fillId="2" borderId="11" xfId="1" applyNumberFormat="1" applyFont="1" applyFill="1" applyBorder="1" applyAlignment="1" applyProtection="1">
      <alignment horizontal="right" vertical="center"/>
      <protection hidden="1"/>
    </xf>
    <xf numFmtId="177" fontId="3" fillId="2" borderId="12" xfId="1" applyNumberFormat="1" applyFont="1" applyFill="1" applyBorder="1" applyAlignment="1" applyProtection="1">
      <alignment horizontal="right" vertical="center"/>
      <protection hidden="1"/>
    </xf>
    <xf numFmtId="177" fontId="3" fillId="2" borderId="2" xfId="1" applyNumberFormat="1" applyFont="1" applyFill="1" applyBorder="1" applyProtection="1">
      <alignment vertical="center"/>
      <protection hidden="1"/>
    </xf>
    <xf numFmtId="0" fontId="3" fillId="2" borderId="0" xfId="0" applyFont="1" applyFill="1" applyProtection="1">
      <alignment vertical="center"/>
      <protection hidden="1"/>
    </xf>
    <xf numFmtId="0" fontId="0" fillId="2" borderId="0" xfId="0" applyFill="1" applyProtection="1">
      <alignment vertical="center"/>
      <protection hidden="1"/>
    </xf>
    <xf numFmtId="177" fontId="3" fillId="2" borderId="0" xfId="1" applyNumberFormat="1" applyFont="1" applyFill="1" applyBorder="1" applyProtection="1">
      <alignment vertical="center"/>
      <protection hidden="1"/>
    </xf>
    <xf numFmtId="177" fontId="3" fillId="2" borderId="8" xfId="0" applyNumberFormat="1" applyFont="1" applyFill="1" applyBorder="1" applyAlignment="1" applyProtection="1">
      <alignment horizontal="center" vertical="center"/>
      <protection hidden="1"/>
    </xf>
    <xf numFmtId="177" fontId="3" fillId="2" borderId="8" xfId="1" applyNumberFormat="1" applyFont="1" applyFill="1" applyBorder="1" applyAlignment="1" applyProtection="1">
      <alignment horizontal="center" vertical="center"/>
      <protection hidden="1"/>
    </xf>
    <xf numFmtId="177" fontId="3" fillId="2" borderId="0" xfId="0" applyNumberFormat="1" applyFont="1" applyFill="1" applyBorder="1" applyAlignment="1" applyProtection="1">
      <alignment horizontal="left" vertical="center"/>
      <protection hidden="1"/>
    </xf>
    <xf numFmtId="0" fontId="9" fillId="2" borderId="0" xfId="0" applyFont="1" applyFill="1" applyProtection="1">
      <alignment vertical="center"/>
      <protection hidden="1"/>
    </xf>
    <xf numFmtId="177" fontId="3" fillId="2" borderId="0" xfId="0" applyNumberFormat="1" applyFont="1" applyFill="1" applyBorder="1" applyAlignment="1" applyProtection="1">
      <alignment horizontal="center" vertical="center"/>
      <protection hidden="1"/>
    </xf>
    <xf numFmtId="177" fontId="3" fillId="2" borderId="0" xfId="1" applyNumberFormat="1" applyFont="1" applyFill="1" applyBorder="1" applyAlignment="1" applyProtection="1">
      <alignment horizontal="center" vertical="center"/>
      <protection hidden="1"/>
    </xf>
    <xf numFmtId="178" fontId="3" fillId="4" borderId="3" xfId="0" applyNumberFormat="1" applyFont="1" applyFill="1" applyBorder="1" applyAlignment="1" applyProtection="1">
      <alignment horizontal="center" vertical="center"/>
      <protection locked="0"/>
    </xf>
    <xf numFmtId="177" fontId="3" fillId="2" borderId="1" xfId="0" applyNumberFormat="1" applyFont="1" applyFill="1" applyBorder="1" applyAlignment="1" applyProtection="1">
      <alignment horizontal="center" vertical="center"/>
      <protection hidden="1"/>
    </xf>
    <xf numFmtId="177" fontId="3" fillId="2" borderId="16" xfId="1" applyNumberFormat="1" applyFont="1" applyFill="1" applyBorder="1" applyAlignment="1" applyProtection="1">
      <alignment horizontal="center" vertical="center"/>
      <protection hidden="1"/>
    </xf>
    <xf numFmtId="177" fontId="3" fillId="2" borderId="5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>
      <alignment vertical="center"/>
    </xf>
    <xf numFmtId="0" fontId="4" fillId="2" borderId="0" xfId="0" applyFont="1" applyFill="1" applyProtection="1">
      <alignment vertical="center"/>
      <protection hidden="1"/>
    </xf>
    <xf numFmtId="0" fontId="6" fillId="2" borderId="0" xfId="0" applyFont="1" applyFill="1" applyProtection="1">
      <alignment vertical="center"/>
      <protection hidden="1"/>
    </xf>
    <xf numFmtId="0" fontId="0" fillId="2" borderId="14" xfId="0" applyFill="1" applyBorder="1" applyProtection="1">
      <alignment vertical="center"/>
      <protection hidden="1"/>
    </xf>
    <xf numFmtId="0" fontId="7" fillId="2" borderId="14" xfId="0" applyFont="1" applyFill="1" applyBorder="1" applyAlignment="1" applyProtection="1">
      <alignment horizontal="right" vertical="center"/>
      <protection hidden="1"/>
    </xf>
    <xf numFmtId="178" fontId="0" fillId="2" borderId="0" xfId="0" applyNumberFormat="1" applyFill="1" applyProtection="1">
      <alignment vertical="center"/>
      <protection hidden="1"/>
    </xf>
    <xf numFmtId="176" fontId="3" fillId="2" borderId="3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Protection="1">
      <alignment vertical="center"/>
      <protection hidden="1"/>
    </xf>
    <xf numFmtId="0" fontId="5" fillId="2" borderId="0" xfId="0" applyFont="1" applyFill="1" applyAlignment="1" applyProtection="1">
      <alignment horizontal="left" vertical="center" indent="1"/>
      <protection hidden="1"/>
    </xf>
    <xf numFmtId="0" fontId="3" fillId="3" borderId="5" xfId="0" applyFont="1" applyFill="1" applyBorder="1" applyProtection="1">
      <alignment vertical="center"/>
      <protection hidden="1"/>
    </xf>
    <xf numFmtId="0" fontId="0" fillId="3" borderId="5" xfId="0" applyFill="1" applyBorder="1" applyProtection="1">
      <alignment vertical="center"/>
      <protection hidden="1"/>
    </xf>
    <xf numFmtId="177" fontId="0" fillId="3" borderId="13" xfId="0" applyNumberFormat="1" applyFill="1" applyBorder="1" applyProtection="1">
      <alignment vertical="center"/>
      <protection hidden="1"/>
    </xf>
    <xf numFmtId="177" fontId="8" fillId="3" borderId="2" xfId="0" applyNumberFormat="1" applyFont="1" applyFill="1" applyBorder="1" applyAlignment="1" applyProtection="1">
      <alignment horizontal="center" vertical="center"/>
      <protection hidden="1"/>
    </xf>
    <xf numFmtId="0" fontId="0" fillId="3" borderId="7" xfId="0" applyFill="1" applyBorder="1" applyProtection="1">
      <alignment vertical="center"/>
      <protection hidden="1"/>
    </xf>
    <xf numFmtId="0" fontId="0" fillId="3" borderId="8" xfId="0" applyFill="1" applyBorder="1" applyProtection="1">
      <alignment vertical="center"/>
      <protection hidden="1"/>
    </xf>
    <xf numFmtId="0" fontId="0" fillId="3" borderId="9" xfId="0" applyFill="1" applyBorder="1" applyProtection="1">
      <alignment vertical="center"/>
      <protection hidden="1"/>
    </xf>
    <xf numFmtId="177" fontId="3" fillId="2" borderId="2" xfId="1" applyNumberFormat="1" applyFont="1" applyFill="1" applyBorder="1" applyAlignment="1" applyProtection="1">
      <alignment horizontal="right" vertical="center"/>
      <protection hidden="1"/>
    </xf>
    <xf numFmtId="177" fontId="8" fillId="3" borderId="3" xfId="0" applyNumberFormat="1" applyFont="1" applyFill="1" applyBorder="1" applyAlignment="1" applyProtection="1">
      <alignment horizontal="center" vertical="center"/>
      <protection hidden="1"/>
    </xf>
    <xf numFmtId="0" fontId="3" fillId="3" borderId="6" xfId="0" applyFont="1" applyFill="1" applyBorder="1" applyProtection="1">
      <alignment vertical="center"/>
      <protection hidden="1"/>
    </xf>
    <xf numFmtId="0" fontId="0" fillId="3" borderId="0" xfId="0" applyFill="1" applyBorder="1" applyProtection="1">
      <alignment vertical="center"/>
      <protection hidden="1"/>
    </xf>
    <xf numFmtId="176" fontId="8" fillId="2" borderId="6" xfId="0" applyNumberFormat="1" applyFont="1" applyFill="1" applyBorder="1" applyProtection="1">
      <alignment vertical="center"/>
      <protection hidden="1"/>
    </xf>
    <xf numFmtId="0" fontId="8" fillId="2" borderId="6" xfId="0" applyFont="1" applyFill="1" applyBorder="1" applyProtection="1">
      <alignment vertical="center"/>
      <protection hidden="1"/>
    </xf>
    <xf numFmtId="0" fontId="8" fillId="2" borderId="7" xfId="0" applyFont="1" applyFill="1" applyBorder="1" applyAlignment="1" applyProtection="1">
      <alignment horizontal="left" vertical="center"/>
      <protection hidden="1"/>
    </xf>
    <xf numFmtId="0" fontId="3" fillId="3" borderId="7" xfId="0" applyFont="1" applyFill="1" applyBorder="1" applyProtection="1">
      <alignment vertical="center"/>
      <protection hidden="1"/>
    </xf>
    <xf numFmtId="0" fontId="8" fillId="2" borderId="10" xfId="0" applyFont="1" applyFill="1" applyBorder="1" applyProtection="1">
      <alignment vertical="center"/>
      <protection hidden="1"/>
    </xf>
    <xf numFmtId="0" fontId="3" fillId="2" borderId="0" xfId="0" applyFont="1" applyFill="1" applyBorder="1" applyProtection="1">
      <alignment vertical="center"/>
      <protection hidden="1"/>
    </xf>
    <xf numFmtId="0" fontId="7" fillId="2" borderId="0" xfId="0" applyFont="1" applyFill="1" applyProtection="1">
      <alignment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38" fontId="0" fillId="2" borderId="0" xfId="0" applyNumberFormat="1" applyFill="1" applyProtection="1">
      <alignment vertical="center"/>
      <protection hidden="1"/>
    </xf>
    <xf numFmtId="0" fontId="8" fillId="3" borderId="15" xfId="0" applyFont="1" applyFill="1" applyBorder="1" applyAlignment="1" applyProtection="1">
      <alignment horizontal="center" vertical="center"/>
      <protection hidden="1"/>
    </xf>
    <xf numFmtId="0" fontId="0" fillId="2" borderId="8" xfId="0" applyFill="1" applyBorder="1" applyProtection="1">
      <alignment vertical="center"/>
      <protection hidden="1"/>
    </xf>
    <xf numFmtId="0" fontId="3" fillId="3" borderId="3" xfId="0" applyFont="1" applyFill="1" applyBorder="1" applyAlignment="1" applyProtection="1">
      <alignment horizontal="center" vertical="center"/>
      <protection hidden="1"/>
    </xf>
    <xf numFmtId="0" fontId="3" fillId="3" borderId="2" xfId="0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11" fillId="2" borderId="0" xfId="0" applyFont="1" applyFill="1" applyBorder="1" applyAlignment="1" applyProtection="1">
      <alignment horizontal="left" vertical="center" wrapText="1" indent="4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8" fillId="3" borderId="2" xfId="0" applyFont="1" applyFill="1" applyBorder="1" applyAlignment="1" applyProtection="1">
      <alignment horizontal="center" vertical="center"/>
      <protection hidden="1"/>
    </xf>
    <xf numFmtId="0" fontId="0" fillId="2" borderId="0" xfId="0" applyFill="1">
      <alignment vertical="center"/>
    </xf>
    <xf numFmtId="0" fontId="4" fillId="2" borderId="0" xfId="0" applyFont="1" applyFill="1">
      <alignment vertical="center"/>
    </xf>
    <xf numFmtId="0" fontId="0" fillId="0" borderId="0" xfId="0" applyFill="1" applyProtection="1">
      <alignment vertical="center"/>
      <protection hidden="1"/>
    </xf>
    <xf numFmtId="0" fontId="8" fillId="3" borderId="4" xfId="0" applyFont="1" applyFill="1" applyBorder="1" applyAlignment="1" applyProtection="1">
      <alignment horizontal="left" vertical="center"/>
      <protection hidden="1"/>
    </xf>
    <xf numFmtId="176" fontId="3" fillId="0" borderId="0" xfId="0" applyNumberFormat="1" applyFont="1" applyFill="1" applyBorder="1" applyAlignment="1" applyProtection="1">
      <alignment horizontal="left" vertical="center"/>
      <protection locked="0"/>
    </xf>
    <xf numFmtId="176" fontId="3" fillId="5" borderId="3" xfId="0" applyNumberFormat="1" applyFont="1" applyFill="1" applyBorder="1" applyAlignment="1" applyProtection="1">
      <alignment horizontal="center" vertical="center"/>
      <protection locked="0"/>
    </xf>
    <xf numFmtId="176" fontId="3" fillId="3" borderId="3" xfId="0" applyNumberFormat="1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Protection="1">
      <alignment vertical="center"/>
      <protection hidden="1"/>
    </xf>
    <xf numFmtId="0" fontId="9" fillId="2" borderId="0" xfId="0" applyFont="1" applyFill="1" applyBorder="1" applyProtection="1">
      <alignment vertical="center"/>
      <protection hidden="1"/>
    </xf>
    <xf numFmtId="0" fontId="12" fillId="2" borderId="0" xfId="0" applyFont="1" applyFill="1" applyBorder="1" applyProtection="1">
      <alignment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177" fontId="3" fillId="2" borderId="2" xfId="0" applyNumberFormat="1" applyFont="1" applyFill="1" applyBorder="1" applyAlignment="1" applyProtection="1">
      <alignment horizontal="center" vertical="center"/>
      <protection hidden="1"/>
    </xf>
    <xf numFmtId="176" fontId="3" fillId="2" borderId="0" xfId="0" applyNumberFormat="1" applyFont="1" applyFill="1" applyBorder="1" applyAlignment="1" applyProtection="1">
      <alignment horizontal="center" vertical="center"/>
      <protection hidden="1"/>
    </xf>
    <xf numFmtId="177" fontId="8" fillId="2" borderId="0" xfId="0" applyNumberFormat="1" applyFont="1" applyFill="1" applyBorder="1" applyProtection="1">
      <alignment vertical="center"/>
      <protection hidden="1"/>
    </xf>
    <xf numFmtId="0" fontId="8" fillId="2" borderId="0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Border="1" applyAlignment="1" applyProtection="1">
      <alignment horizontal="center" vertical="center" wrapText="1"/>
      <protection hidden="1"/>
    </xf>
    <xf numFmtId="0" fontId="8" fillId="3" borderId="3" xfId="0" applyFont="1" applyFill="1" applyBorder="1" applyAlignment="1" applyProtection="1">
      <alignment horizontal="center" vertical="center" wrapText="1"/>
      <protection hidden="1"/>
    </xf>
    <xf numFmtId="177" fontId="8" fillId="2" borderId="3" xfId="0" applyNumberFormat="1" applyFont="1" applyFill="1" applyBorder="1" applyAlignment="1" applyProtection="1">
      <alignment horizontal="center" vertical="center"/>
      <protection hidden="1"/>
    </xf>
    <xf numFmtId="0" fontId="0" fillId="2" borderId="10" xfId="0" applyFill="1" applyBorder="1" applyProtection="1">
      <alignment vertical="center"/>
      <protection hidden="1"/>
    </xf>
    <xf numFmtId="177" fontId="3" fillId="2" borderId="10" xfId="1" applyNumberFormat="1" applyFont="1" applyFill="1" applyBorder="1" applyAlignment="1" applyProtection="1">
      <alignment horizontal="right" vertical="center"/>
      <protection hidden="1"/>
    </xf>
    <xf numFmtId="176" fontId="3" fillId="6" borderId="3" xfId="0" applyNumberFormat="1" applyFont="1" applyFill="1" applyBorder="1" applyAlignment="1" applyProtection="1">
      <alignment horizontal="center" vertical="center"/>
      <protection locked="0"/>
    </xf>
    <xf numFmtId="0" fontId="7" fillId="2" borderId="8" xfId="0" applyFont="1" applyFill="1" applyBorder="1" applyAlignment="1" applyProtection="1">
      <alignment horizontal="left" vertical="center"/>
      <protection hidden="1"/>
    </xf>
    <xf numFmtId="0" fontId="13" fillId="2" borderId="0" xfId="0" applyFont="1" applyFill="1" applyBorder="1" applyAlignment="1" applyProtection="1">
      <alignment horizontal="left" vertical="center" wrapText="1" indent="13"/>
      <protection hidden="1"/>
    </xf>
    <xf numFmtId="0" fontId="14" fillId="2" borderId="0" xfId="0" applyFont="1" applyFill="1" applyAlignment="1" applyProtection="1">
      <alignment horizontal="left" vertical="center" indent="3"/>
      <protection hidden="1"/>
    </xf>
    <xf numFmtId="0" fontId="14" fillId="2" borderId="14" xfId="0" applyFont="1" applyFill="1" applyBorder="1" applyAlignment="1" applyProtection="1">
      <alignment horizontal="left" vertical="center" indent="3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177" fontId="3" fillId="2" borderId="17" xfId="1" applyNumberFormat="1" applyFont="1" applyFill="1" applyBorder="1" applyAlignment="1" applyProtection="1">
      <alignment horizontal="center" vertical="center"/>
      <protection hidden="1"/>
    </xf>
    <xf numFmtId="177" fontId="8" fillId="2" borderId="0" xfId="0" applyNumberFormat="1" applyFont="1" applyFill="1" applyBorder="1" applyAlignment="1" applyProtection="1">
      <alignment horizontal="center" vertical="center"/>
      <protection hidden="1"/>
    </xf>
    <xf numFmtId="0" fontId="3" fillId="2" borderId="17" xfId="0" applyFont="1" applyFill="1" applyBorder="1" applyAlignment="1" applyProtection="1">
      <alignment horizontal="center" vertical="center"/>
      <protection hidden="1"/>
    </xf>
    <xf numFmtId="177" fontId="3" fillId="2" borderId="1" xfId="0" applyNumberFormat="1" applyFont="1" applyFill="1" applyBorder="1" applyAlignment="1" applyProtection="1">
      <alignment horizontal="left" vertical="center"/>
      <protection hidden="1"/>
    </xf>
    <xf numFmtId="177" fontId="3" fillId="2" borderId="8" xfId="0" applyNumberFormat="1" applyFont="1" applyFill="1" applyBorder="1" applyAlignment="1" applyProtection="1">
      <alignment horizontal="left" vertical="center"/>
      <protection hidden="1"/>
    </xf>
    <xf numFmtId="177" fontId="3" fillId="2" borderId="2" xfId="0" applyNumberFormat="1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Border="1" applyAlignment="1" applyProtection="1">
      <alignment horizontal="left" vertical="center" wrapText="1" indent="4"/>
      <protection hidden="1"/>
    </xf>
    <xf numFmtId="0" fontId="10" fillId="2" borderId="0" xfId="0" applyFont="1" applyFill="1" applyBorder="1" applyAlignment="1" applyProtection="1">
      <alignment horizontal="left" vertical="center" indent="4"/>
      <protection hidden="1"/>
    </xf>
    <xf numFmtId="0" fontId="8" fillId="3" borderId="4" xfId="0" applyFont="1" applyFill="1" applyBorder="1" applyAlignment="1" applyProtection="1">
      <alignment horizontal="center" vertical="center" wrapText="1"/>
      <protection hidden="1"/>
    </xf>
    <xf numFmtId="0" fontId="8" fillId="3" borderId="5" xfId="0" applyFont="1" applyFill="1" applyBorder="1" applyAlignment="1" applyProtection="1">
      <alignment horizontal="center" vertical="center"/>
      <protection hidden="1"/>
    </xf>
    <xf numFmtId="0" fontId="8" fillId="3" borderId="13" xfId="0" applyFont="1" applyFill="1" applyBorder="1" applyAlignment="1" applyProtection="1">
      <alignment horizontal="center" vertical="center"/>
      <protection hidden="1"/>
    </xf>
    <xf numFmtId="0" fontId="8" fillId="3" borderId="7" xfId="0" applyFont="1" applyFill="1" applyBorder="1" applyAlignment="1" applyProtection="1">
      <alignment horizontal="center" vertical="center"/>
      <protection hidden="1"/>
    </xf>
    <xf numFmtId="0" fontId="8" fillId="3" borderId="8" xfId="0" applyFont="1" applyFill="1" applyBorder="1" applyAlignment="1" applyProtection="1">
      <alignment horizontal="center" vertical="center"/>
      <protection hidden="1"/>
    </xf>
    <xf numFmtId="0" fontId="8" fillId="3" borderId="9" xfId="0" applyFont="1" applyFill="1" applyBorder="1" applyAlignment="1" applyProtection="1">
      <alignment horizontal="center" vertical="center"/>
      <protection hidden="1"/>
    </xf>
    <xf numFmtId="0" fontId="8" fillId="3" borderId="4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8" fillId="3" borderId="10" xfId="0" applyFont="1" applyFill="1" applyBorder="1" applyAlignment="1" applyProtection="1">
      <alignment horizontal="center" vertical="center"/>
      <protection hidden="1"/>
    </xf>
    <xf numFmtId="0" fontId="8" fillId="3" borderId="2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Border="1" applyAlignment="1" applyProtection="1">
      <alignment horizontal="left" vertical="center" wrapText="1" indent="13"/>
      <protection hidden="1"/>
    </xf>
    <xf numFmtId="0" fontId="8" fillId="3" borderId="5" xfId="0" applyFont="1" applyFill="1" applyBorder="1" applyAlignment="1" applyProtection="1">
      <alignment horizontal="center" vertical="center" wrapText="1"/>
      <protection hidden="1"/>
    </xf>
    <xf numFmtId="0" fontId="8" fillId="3" borderId="13" xfId="0" applyFont="1" applyFill="1" applyBorder="1" applyAlignment="1" applyProtection="1">
      <alignment horizontal="center" vertical="center" wrapText="1"/>
      <protection hidden="1"/>
    </xf>
    <xf numFmtId="0" fontId="8" fillId="3" borderId="7" xfId="0" applyFont="1" applyFill="1" applyBorder="1" applyAlignment="1" applyProtection="1">
      <alignment horizontal="center" vertical="center" wrapText="1"/>
      <protection hidden="1"/>
    </xf>
    <xf numFmtId="0" fontId="8" fillId="3" borderId="8" xfId="0" applyFont="1" applyFill="1" applyBorder="1" applyAlignment="1" applyProtection="1">
      <alignment horizontal="center" vertical="center" wrapText="1"/>
      <protection hidden="1"/>
    </xf>
    <xf numFmtId="0" fontId="8" fillId="3" borderId="9" xfId="0" applyFont="1" applyFill="1" applyBorder="1" applyAlignment="1" applyProtection="1">
      <alignment horizontal="center" vertical="center" wrapText="1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00"/>
      <color rgb="FFA6CAEC"/>
      <color rgb="FFCAEEFB"/>
      <color rgb="FF8ED973"/>
      <color rgb="FFBCBCBC"/>
      <color rgb="FF000000"/>
      <color rgb="FFA6A6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28451</xdr:rowOff>
    </xdr:from>
    <xdr:to>
      <xdr:col>16</xdr:col>
      <xdr:colOff>0</xdr:colOff>
      <xdr:row>48</xdr:row>
      <xdr:rowOff>0</xdr:rowOff>
    </xdr:to>
    <xdr:sp macro="" textlink="">
      <xdr:nvSpPr>
        <xdr:cNvPr id="33" name="四角形: 角を丸くする 32">
          <a:extLst>
            <a:ext uri="{FF2B5EF4-FFF2-40B4-BE49-F238E27FC236}">
              <a16:creationId xmlns:a16="http://schemas.microsoft.com/office/drawing/2014/main" id="{3AF8B448-BACB-B1F2-0475-9486107D2F00}"/>
            </a:ext>
          </a:extLst>
        </xdr:cNvPr>
        <xdr:cNvSpPr/>
      </xdr:nvSpPr>
      <xdr:spPr>
        <a:xfrm>
          <a:off x="0" y="10810751"/>
          <a:ext cx="15782925" cy="4248274"/>
        </a:xfrm>
        <a:prstGeom prst="roundRect">
          <a:avLst/>
        </a:prstGeom>
        <a:solidFill>
          <a:srgbClr val="CAEEFB">
            <a:alpha val="25098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3</xdr:col>
      <xdr:colOff>342340</xdr:colOff>
      <xdr:row>5</xdr:row>
      <xdr:rowOff>201706</xdr:rowOff>
    </xdr:from>
    <xdr:to>
      <xdr:col>4</xdr:col>
      <xdr:colOff>1053354</xdr:colOff>
      <xdr:row>5</xdr:row>
      <xdr:rowOff>212912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87774BFD-5D6C-4457-A2E0-098D16E823FB}"/>
            </a:ext>
          </a:extLst>
        </xdr:cNvPr>
        <xdr:cNvCxnSpPr/>
      </xdr:nvCxnSpPr>
      <xdr:spPr>
        <a:xfrm flipV="1">
          <a:off x="2152090" y="2201956"/>
          <a:ext cx="1272989" cy="11206"/>
        </a:xfrm>
        <a:prstGeom prst="line">
          <a:avLst/>
        </a:prstGeom>
        <a:ln w="63500">
          <a:solidFill>
            <a:schemeClr val="accent5">
              <a:lumMod val="40000"/>
              <a:lumOff val="60000"/>
              <a:alpha val="4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304800</xdr:colOff>
      <xdr:row>3</xdr:row>
      <xdr:rowOff>186018</xdr:rowOff>
    </xdr:from>
    <xdr:to>
      <xdr:col>4</xdr:col>
      <xdr:colOff>1071283</xdr:colOff>
      <xdr:row>3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08E0978-1C36-406F-BFCC-D337DA93B8AE}"/>
            </a:ext>
          </a:extLst>
        </xdr:cNvPr>
        <xdr:cNvCxnSpPr/>
      </xdr:nvCxnSpPr>
      <xdr:spPr>
        <a:xfrm flipV="1">
          <a:off x="2114550" y="1690968"/>
          <a:ext cx="1328458" cy="4482"/>
        </a:xfrm>
        <a:prstGeom prst="line">
          <a:avLst/>
        </a:prstGeom>
        <a:ln w="63500">
          <a:solidFill>
            <a:srgbClr val="8ED973">
              <a:alpha val="45000"/>
            </a:srgb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337858</xdr:colOff>
      <xdr:row>9</xdr:row>
      <xdr:rowOff>186018</xdr:rowOff>
    </xdr:from>
    <xdr:to>
      <xdr:col>5</xdr:col>
      <xdr:colOff>78441</xdr:colOff>
      <xdr:row>9</xdr:row>
      <xdr:rowOff>190500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4793AC2-92A8-4146-BEDF-7341C57E55B1}"/>
            </a:ext>
          </a:extLst>
        </xdr:cNvPr>
        <xdr:cNvCxnSpPr/>
      </xdr:nvCxnSpPr>
      <xdr:spPr>
        <a:xfrm>
          <a:off x="2147608" y="2681568"/>
          <a:ext cx="2064683" cy="4482"/>
        </a:xfrm>
        <a:prstGeom prst="line">
          <a:avLst/>
        </a:prstGeom>
        <a:ln w="63500">
          <a:solidFill>
            <a:schemeClr val="accent4">
              <a:lumMod val="60000"/>
              <a:lumOff val="40000"/>
              <a:alpha val="4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591912</xdr:colOff>
      <xdr:row>0</xdr:row>
      <xdr:rowOff>510270</xdr:rowOff>
    </xdr:from>
    <xdr:to>
      <xdr:col>14</xdr:col>
      <xdr:colOff>115661</xdr:colOff>
      <xdr:row>13</xdr:row>
      <xdr:rowOff>226629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6A56AC7D-6490-0F8E-00DB-C56F4650D265}"/>
            </a:ext>
          </a:extLst>
        </xdr:cNvPr>
        <xdr:cNvGrpSpPr/>
      </xdr:nvGrpSpPr>
      <xdr:grpSpPr>
        <a:xfrm>
          <a:off x="10470698" y="510270"/>
          <a:ext cx="2789463" cy="4383609"/>
          <a:chOff x="13057065" y="120222"/>
          <a:chExt cx="2133035" cy="3750942"/>
        </a:xfrm>
      </xdr:grpSpPr>
      <xdr:grpSp>
        <xdr:nvGrpSpPr>
          <xdr:cNvPr id="8" name="グループ化 7">
            <a:extLst>
              <a:ext uri="{FF2B5EF4-FFF2-40B4-BE49-F238E27FC236}">
                <a16:creationId xmlns:a16="http://schemas.microsoft.com/office/drawing/2014/main" id="{8F402A5F-DFD8-B8CA-D814-78C8CD5DD6A4}"/>
              </a:ext>
            </a:extLst>
          </xdr:cNvPr>
          <xdr:cNvGrpSpPr/>
        </xdr:nvGrpSpPr>
        <xdr:grpSpPr>
          <a:xfrm>
            <a:off x="13057065" y="120222"/>
            <a:ext cx="2133035" cy="3750942"/>
            <a:chOff x="8366702" y="61231"/>
            <a:chExt cx="1672353" cy="2348176"/>
          </a:xfrm>
        </xdr:grpSpPr>
        <xdr:pic>
          <xdr:nvPicPr>
            <xdr:cNvPr id="10" name="図 9">
              <a:extLst>
                <a:ext uri="{FF2B5EF4-FFF2-40B4-BE49-F238E27FC236}">
                  <a16:creationId xmlns:a16="http://schemas.microsoft.com/office/drawing/2014/main" id="{FEEDAD65-A16B-07D6-79DE-6A2F2482786B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1"/>
            <a:srcRect l="10382" t="1099" r="10219" b="56760"/>
            <a:stretch>
              <a:fillRect/>
            </a:stretch>
          </xdr:blipFill>
          <xdr:spPr>
            <a:xfrm>
              <a:off x="8366702" y="61231"/>
              <a:ext cx="1672353" cy="2348176"/>
            </a:xfrm>
            <a:prstGeom prst="rect">
              <a:avLst/>
            </a:prstGeom>
          </xdr:spPr>
        </xdr:pic>
        <xdr:sp macro="" textlink="">
          <xdr:nvSpPr>
            <xdr:cNvPr id="11" name="フリーフォーム: 図形 10">
              <a:extLst>
                <a:ext uri="{FF2B5EF4-FFF2-40B4-BE49-F238E27FC236}">
                  <a16:creationId xmlns:a16="http://schemas.microsoft.com/office/drawing/2014/main" id="{A14787A2-BB77-08C3-0EDF-A32A0909EE58}"/>
                </a:ext>
              </a:extLst>
            </xdr:cNvPr>
            <xdr:cNvSpPr/>
          </xdr:nvSpPr>
          <xdr:spPr>
            <a:xfrm>
              <a:off x="9528163" y="827536"/>
              <a:ext cx="479356" cy="171450"/>
            </a:xfrm>
            <a:custGeom>
              <a:avLst/>
              <a:gdLst>
                <a:gd name="connsiteX0" fmla="*/ 0 w 481012"/>
                <a:gd name="connsiteY0" fmla="*/ 7144 h 178594"/>
                <a:gd name="connsiteX1" fmla="*/ 0 w 481012"/>
                <a:gd name="connsiteY1" fmla="*/ 176213 h 178594"/>
                <a:gd name="connsiteX2" fmla="*/ 481012 w 481012"/>
                <a:gd name="connsiteY2" fmla="*/ 178594 h 178594"/>
                <a:gd name="connsiteX3" fmla="*/ 476250 w 481012"/>
                <a:gd name="connsiteY3" fmla="*/ 35719 h 178594"/>
                <a:gd name="connsiteX4" fmla="*/ 459581 w 481012"/>
                <a:gd name="connsiteY4" fmla="*/ 16669 h 178594"/>
                <a:gd name="connsiteX5" fmla="*/ 435769 w 481012"/>
                <a:gd name="connsiteY5" fmla="*/ 0 h 178594"/>
                <a:gd name="connsiteX6" fmla="*/ 0 w 481012"/>
                <a:gd name="connsiteY6" fmla="*/ 7144 h 178594"/>
                <a:gd name="connsiteX0" fmla="*/ 0 w 481012"/>
                <a:gd name="connsiteY0" fmla="*/ 0 h 171450"/>
                <a:gd name="connsiteX1" fmla="*/ 0 w 481012"/>
                <a:gd name="connsiteY1" fmla="*/ 169069 h 171450"/>
                <a:gd name="connsiteX2" fmla="*/ 481012 w 481012"/>
                <a:gd name="connsiteY2" fmla="*/ 171450 h 171450"/>
                <a:gd name="connsiteX3" fmla="*/ 476250 w 481012"/>
                <a:gd name="connsiteY3" fmla="*/ 28575 h 171450"/>
                <a:gd name="connsiteX4" fmla="*/ 459581 w 481012"/>
                <a:gd name="connsiteY4" fmla="*/ 9525 h 171450"/>
                <a:gd name="connsiteX5" fmla="*/ 433388 w 481012"/>
                <a:gd name="connsiteY5" fmla="*/ 0 h 171450"/>
                <a:gd name="connsiteX6" fmla="*/ 0 w 481012"/>
                <a:gd name="connsiteY6" fmla="*/ 0 h 17145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</a:cxnLst>
              <a:rect l="l" t="t" r="r" b="b"/>
              <a:pathLst>
                <a:path w="481012" h="171450">
                  <a:moveTo>
                    <a:pt x="0" y="0"/>
                  </a:moveTo>
                  <a:lnTo>
                    <a:pt x="0" y="169069"/>
                  </a:lnTo>
                  <a:lnTo>
                    <a:pt x="481012" y="171450"/>
                  </a:lnTo>
                  <a:lnTo>
                    <a:pt x="476250" y="28575"/>
                  </a:lnTo>
                  <a:lnTo>
                    <a:pt x="459581" y="9525"/>
                  </a:lnTo>
                  <a:lnTo>
                    <a:pt x="433388" y="0"/>
                  </a:lnTo>
                  <a:lnTo>
                    <a:pt x="0" y="0"/>
                  </a:lnTo>
                  <a:close/>
                </a:path>
              </a:pathLst>
            </a:custGeom>
            <a:solidFill>
              <a:schemeClr val="accent6">
                <a:lumMod val="40000"/>
                <a:lumOff val="60000"/>
                <a:alpha val="50196"/>
              </a:schemeClr>
            </a:solidFill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 kern="1200"/>
            </a:p>
          </xdr:txBody>
        </xdr:sp>
        <xdr:sp macro="" textlink="">
          <xdr:nvSpPr>
            <xdr:cNvPr id="13" name="正方形/長方形 12">
              <a:extLst>
                <a:ext uri="{FF2B5EF4-FFF2-40B4-BE49-F238E27FC236}">
                  <a16:creationId xmlns:a16="http://schemas.microsoft.com/office/drawing/2014/main" id="{10043286-3EB8-6B49-08E5-D97DD7F15CA3}"/>
                </a:ext>
              </a:extLst>
            </xdr:cNvPr>
            <xdr:cNvSpPr/>
          </xdr:nvSpPr>
          <xdr:spPr>
            <a:xfrm>
              <a:off x="8943728" y="2238498"/>
              <a:ext cx="534884" cy="158338"/>
            </a:xfrm>
            <a:prstGeom prst="rect">
              <a:avLst/>
            </a:prstGeom>
            <a:solidFill>
              <a:schemeClr val="accent5">
                <a:lumMod val="20000"/>
                <a:lumOff val="80000"/>
                <a:alpha val="50196"/>
              </a:schemeClr>
            </a:solidFill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 kern="1200"/>
            </a:p>
          </xdr:txBody>
        </xdr:sp>
      </xdr:grp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392AF596-5473-B6B8-6EE2-04C4DC9EDAFE}"/>
              </a:ext>
            </a:extLst>
          </xdr:cNvPr>
          <xdr:cNvSpPr/>
        </xdr:nvSpPr>
        <xdr:spPr>
          <a:xfrm>
            <a:off x="14477999" y="3597089"/>
            <a:ext cx="682228" cy="252927"/>
          </a:xfrm>
          <a:prstGeom prst="rect">
            <a:avLst/>
          </a:prstGeom>
          <a:solidFill>
            <a:schemeClr val="accent4">
              <a:lumMod val="20000"/>
              <a:lumOff val="80000"/>
              <a:alpha val="50196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</xdr:grpSp>
    <xdr:clientData/>
  </xdr:twoCellAnchor>
  <xdr:twoCellAnchor>
    <xdr:from>
      <xdr:col>0</xdr:col>
      <xdr:colOff>69850</xdr:colOff>
      <xdr:row>1</xdr:row>
      <xdr:rowOff>222248</xdr:rowOff>
    </xdr:from>
    <xdr:to>
      <xdr:col>2</xdr:col>
      <xdr:colOff>88900</xdr:colOff>
      <xdr:row>1</xdr:row>
      <xdr:rowOff>687073</xdr:rowOff>
    </xdr:to>
    <xdr:sp macro="" textlink="">
      <xdr:nvSpPr>
        <xdr:cNvPr id="16" name="楕円 15">
          <a:extLst>
            <a:ext uri="{FF2B5EF4-FFF2-40B4-BE49-F238E27FC236}">
              <a16:creationId xmlns:a16="http://schemas.microsoft.com/office/drawing/2014/main" id="{9B5010C0-F299-93F9-7AE1-399EB7D04AB3}"/>
            </a:ext>
          </a:extLst>
        </xdr:cNvPr>
        <xdr:cNvSpPr/>
      </xdr:nvSpPr>
      <xdr:spPr>
        <a:xfrm>
          <a:off x="69850" y="1041398"/>
          <a:ext cx="1270000" cy="4648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38099</xdr:colOff>
      <xdr:row>1</xdr:row>
      <xdr:rowOff>361950</xdr:rowOff>
    </xdr:from>
    <xdr:to>
      <xdr:col>2</xdr:col>
      <xdr:colOff>133349</xdr:colOff>
      <xdr:row>1</xdr:row>
      <xdr:rowOff>542925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50A703D0-5BC2-722D-675B-E9A2B249818C}"/>
            </a:ext>
          </a:extLst>
        </xdr:cNvPr>
        <xdr:cNvSpPr txBox="1"/>
      </xdr:nvSpPr>
      <xdr:spPr>
        <a:xfrm>
          <a:off x="38099" y="676275"/>
          <a:ext cx="1343025" cy="180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kern="12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ご準備ください</a:t>
          </a:r>
        </a:p>
      </xdr:txBody>
    </xdr:sp>
    <xdr:clientData/>
  </xdr:twoCellAnchor>
  <xdr:twoCellAnchor>
    <xdr:from>
      <xdr:col>4</xdr:col>
      <xdr:colOff>1695448</xdr:colOff>
      <xdr:row>25</xdr:row>
      <xdr:rowOff>114297</xdr:rowOff>
    </xdr:from>
    <xdr:to>
      <xdr:col>6</xdr:col>
      <xdr:colOff>380999</xdr:colOff>
      <xdr:row>26</xdr:row>
      <xdr:rowOff>152398</xdr:rowOff>
    </xdr:to>
    <xdr:grpSp>
      <xdr:nvGrpSpPr>
        <xdr:cNvPr id="25" name="グループ化 24">
          <a:extLst>
            <a:ext uri="{FF2B5EF4-FFF2-40B4-BE49-F238E27FC236}">
              <a16:creationId xmlns:a16="http://schemas.microsoft.com/office/drawing/2014/main" id="{4E3F3AD4-BFD0-A270-4F25-4E24853FEE43}"/>
            </a:ext>
          </a:extLst>
        </xdr:cNvPr>
        <xdr:cNvGrpSpPr/>
      </xdr:nvGrpSpPr>
      <xdr:grpSpPr>
        <a:xfrm>
          <a:off x="4049484" y="7938404"/>
          <a:ext cx="2413908" cy="283030"/>
          <a:chOff x="4469972" y="8201025"/>
          <a:chExt cx="1600201" cy="486158"/>
        </a:xfrm>
      </xdr:grpSpPr>
      <xdr:sp macro="" textlink="">
        <xdr:nvSpPr>
          <xdr:cNvPr id="24" name="四角形: 角を丸くする 23">
            <a:extLst>
              <a:ext uri="{FF2B5EF4-FFF2-40B4-BE49-F238E27FC236}">
                <a16:creationId xmlns:a16="http://schemas.microsoft.com/office/drawing/2014/main" id="{0C0B4A72-2593-316F-F303-3463EF6CFD5B}"/>
              </a:ext>
            </a:extLst>
          </xdr:cNvPr>
          <xdr:cNvSpPr/>
        </xdr:nvSpPr>
        <xdr:spPr>
          <a:xfrm>
            <a:off x="4495800" y="8201025"/>
            <a:ext cx="1542749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23" name="テキスト ボックス 22">
            <a:extLst>
              <a:ext uri="{FF2B5EF4-FFF2-40B4-BE49-F238E27FC236}">
                <a16:creationId xmlns:a16="http://schemas.microsoft.com/office/drawing/2014/main" id="{18A2BB19-9977-CF10-66EA-8DBD7EBDD33D}"/>
              </a:ext>
            </a:extLst>
          </xdr:cNvPr>
          <xdr:cNvSpPr txBox="1"/>
        </xdr:nvSpPr>
        <xdr:spPr>
          <a:xfrm>
            <a:off x="4469972" y="8217794"/>
            <a:ext cx="1600201" cy="4693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新水道料金はここをみてください</a:t>
            </a:r>
          </a:p>
        </xdr:txBody>
      </xdr:sp>
    </xdr:grpSp>
    <xdr:clientData/>
  </xdr:twoCellAnchor>
  <xdr:twoCellAnchor>
    <xdr:from>
      <xdr:col>13</xdr:col>
      <xdr:colOff>586464</xdr:colOff>
      <xdr:row>25</xdr:row>
      <xdr:rowOff>122466</xdr:rowOff>
    </xdr:from>
    <xdr:to>
      <xdr:col>15</xdr:col>
      <xdr:colOff>380999</xdr:colOff>
      <xdr:row>26</xdr:row>
      <xdr:rowOff>160569</xdr:rowOff>
    </xdr:to>
    <xdr:grpSp>
      <xdr:nvGrpSpPr>
        <xdr:cNvPr id="27" name="グループ化 26">
          <a:extLst>
            <a:ext uri="{FF2B5EF4-FFF2-40B4-BE49-F238E27FC236}">
              <a16:creationId xmlns:a16="http://schemas.microsoft.com/office/drawing/2014/main" id="{EA044254-A254-4426-874E-4CB6A45A7919}"/>
            </a:ext>
          </a:extLst>
        </xdr:cNvPr>
        <xdr:cNvGrpSpPr/>
      </xdr:nvGrpSpPr>
      <xdr:grpSpPr>
        <a:xfrm>
          <a:off x="12098107" y="7946573"/>
          <a:ext cx="3386821" cy="283032"/>
          <a:chOff x="4457847" y="8201025"/>
          <a:chExt cx="1487511" cy="486161"/>
        </a:xfrm>
      </xdr:grpSpPr>
      <xdr:sp macro="" textlink="">
        <xdr:nvSpPr>
          <xdr:cNvPr id="28" name="四角形: 角を丸くする 27">
            <a:extLst>
              <a:ext uri="{FF2B5EF4-FFF2-40B4-BE49-F238E27FC236}">
                <a16:creationId xmlns:a16="http://schemas.microsoft.com/office/drawing/2014/main" id="{4212B726-5C6D-6587-602C-FB59CC04F09D}"/>
              </a:ext>
            </a:extLst>
          </xdr:cNvPr>
          <xdr:cNvSpPr/>
        </xdr:nvSpPr>
        <xdr:spPr>
          <a:xfrm>
            <a:off x="4495800" y="8201025"/>
            <a:ext cx="1414261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29" name="テキスト ボックス 28">
            <a:extLst>
              <a:ext uri="{FF2B5EF4-FFF2-40B4-BE49-F238E27FC236}">
                <a16:creationId xmlns:a16="http://schemas.microsoft.com/office/drawing/2014/main" id="{930EF43F-7DD5-A11C-D2D0-6D145679BB0D}"/>
              </a:ext>
            </a:extLst>
          </xdr:cNvPr>
          <xdr:cNvSpPr txBox="1"/>
        </xdr:nvSpPr>
        <xdr:spPr>
          <a:xfrm>
            <a:off x="4457847" y="8217797"/>
            <a:ext cx="1487511" cy="4693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新下水道</a:t>
            </a:r>
            <a:r>
              <a:rPr kumimoji="1" lang="en-US" altLang="ja-JP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(</a:t>
            </a:r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農集排</a:t>
            </a:r>
            <a:r>
              <a:rPr kumimoji="1" lang="en-US" altLang="ja-JP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)</a:t>
            </a:r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使用料はここをみてください</a:t>
            </a:r>
          </a:p>
        </xdr:txBody>
      </xdr:sp>
    </xdr:grpSp>
    <xdr:clientData/>
  </xdr:twoCellAnchor>
  <xdr:twoCellAnchor>
    <xdr:from>
      <xdr:col>12</xdr:col>
      <xdr:colOff>514350</xdr:colOff>
      <xdr:row>30</xdr:row>
      <xdr:rowOff>165245</xdr:rowOff>
    </xdr:from>
    <xdr:to>
      <xdr:col>16</xdr:col>
      <xdr:colOff>122464</xdr:colOff>
      <xdr:row>30</xdr:row>
      <xdr:rowOff>421821</xdr:rowOff>
    </xdr:to>
    <xdr:grpSp>
      <xdr:nvGrpSpPr>
        <xdr:cNvPr id="30" name="グループ化 29">
          <a:extLst>
            <a:ext uri="{FF2B5EF4-FFF2-40B4-BE49-F238E27FC236}">
              <a16:creationId xmlns:a16="http://schemas.microsoft.com/office/drawing/2014/main" id="{A73BDAF8-277A-4A21-9BB1-5BC915670504}"/>
            </a:ext>
          </a:extLst>
        </xdr:cNvPr>
        <xdr:cNvGrpSpPr/>
      </xdr:nvGrpSpPr>
      <xdr:grpSpPr>
        <a:xfrm>
          <a:off x="10393136" y="9350066"/>
          <a:ext cx="5513614" cy="256576"/>
          <a:chOff x="4446935" y="8201025"/>
          <a:chExt cx="1426547" cy="462598"/>
        </a:xfrm>
      </xdr:grpSpPr>
      <xdr:sp macro="" textlink="">
        <xdr:nvSpPr>
          <xdr:cNvPr id="31" name="四角形: 角を丸くする 30">
            <a:extLst>
              <a:ext uri="{FF2B5EF4-FFF2-40B4-BE49-F238E27FC236}">
                <a16:creationId xmlns:a16="http://schemas.microsoft.com/office/drawing/2014/main" id="{ED2BB461-FBFF-2472-6F05-9100CFADAC4F}"/>
              </a:ext>
            </a:extLst>
          </xdr:cNvPr>
          <xdr:cNvSpPr/>
        </xdr:nvSpPr>
        <xdr:spPr>
          <a:xfrm>
            <a:off x="4495800" y="8201025"/>
            <a:ext cx="1314450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32" name="テキスト ボックス 31">
            <a:extLst>
              <a:ext uri="{FF2B5EF4-FFF2-40B4-BE49-F238E27FC236}">
                <a16:creationId xmlns:a16="http://schemas.microsoft.com/office/drawing/2014/main" id="{87FD4958-A789-3AF1-DCD8-2A7524048B3E}"/>
              </a:ext>
            </a:extLst>
          </xdr:cNvPr>
          <xdr:cNvSpPr txBox="1"/>
        </xdr:nvSpPr>
        <xdr:spPr>
          <a:xfrm>
            <a:off x="4446935" y="8210915"/>
            <a:ext cx="1426547" cy="4527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新上水道料金と下水道（農集排）使用料の合計額はここをみてください</a:t>
            </a:r>
          </a:p>
        </xdr:txBody>
      </xdr:sp>
    </xdr:grpSp>
    <xdr:clientData/>
  </xdr:twoCellAnchor>
  <xdr:twoCellAnchor>
    <xdr:from>
      <xdr:col>6</xdr:col>
      <xdr:colOff>610751</xdr:colOff>
      <xdr:row>0</xdr:row>
      <xdr:rowOff>202955</xdr:rowOff>
    </xdr:from>
    <xdr:to>
      <xdr:col>12</xdr:col>
      <xdr:colOff>1125682</xdr:colOff>
      <xdr:row>0</xdr:row>
      <xdr:rowOff>432955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A0482D7D-8791-7BB4-6E80-1D32941FB877}"/>
            </a:ext>
          </a:extLst>
        </xdr:cNvPr>
        <xdr:cNvSpPr/>
      </xdr:nvSpPr>
      <xdr:spPr>
        <a:xfrm>
          <a:off x="6689433" y="202955"/>
          <a:ext cx="4151749" cy="230000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農業集落排水</a:t>
          </a:r>
          <a:r>
            <a:rPr kumimoji="1" lang="en-US" altLang="ja-JP" sz="1100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(</a:t>
          </a:r>
          <a:r>
            <a:rPr kumimoji="1" lang="ja-JP" altLang="en-US" sz="1100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二宮地区</a:t>
          </a:r>
          <a:r>
            <a:rPr kumimoji="1" lang="en-US" altLang="ja-JP" sz="1100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)</a:t>
          </a:r>
          <a:r>
            <a:rPr kumimoji="1" lang="ja-JP" altLang="en-US" sz="1100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は、別のシートをご利用ください。</a:t>
          </a:r>
        </a:p>
      </xdr:txBody>
    </xdr:sp>
    <xdr:clientData/>
  </xdr:twoCellAnchor>
  <xdr:twoCellAnchor>
    <xdr:from>
      <xdr:col>2</xdr:col>
      <xdr:colOff>506534</xdr:colOff>
      <xdr:row>7</xdr:row>
      <xdr:rowOff>210973</xdr:rowOff>
    </xdr:from>
    <xdr:to>
      <xdr:col>4</xdr:col>
      <xdr:colOff>1042358</xdr:colOff>
      <xdr:row>7</xdr:row>
      <xdr:rowOff>212066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020F1E89-DE92-4791-9559-1C2AA45DB279}"/>
            </a:ext>
          </a:extLst>
        </xdr:cNvPr>
        <xdr:cNvCxnSpPr/>
      </xdr:nvCxnSpPr>
      <xdr:spPr>
        <a:xfrm>
          <a:off x="1753770" y="3215841"/>
          <a:ext cx="1657258" cy="1093"/>
        </a:xfrm>
        <a:prstGeom prst="line">
          <a:avLst/>
        </a:prstGeom>
        <a:ln w="63500">
          <a:solidFill>
            <a:srgbClr val="A6CAEC">
              <a:alpha val="45000"/>
            </a:srgb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604986</xdr:colOff>
      <xdr:row>35</xdr:row>
      <xdr:rowOff>489595</xdr:rowOff>
    </xdr:from>
    <xdr:to>
      <xdr:col>4</xdr:col>
      <xdr:colOff>886827</xdr:colOff>
      <xdr:row>35</xdr:row>
      <xdr:rowOff>505326</xdr:rowOff>
    </xdr:to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11FF9411-EC2F-46E2-9225-C2BE41F1CFE8}"/>
            </a:ext>
          </a:extLst>
        </xdr:cNvPr>
        <xdr:cNvCxnSpPr/>
      </xdr:nvCxnSpPr>
      <xdr:spPr>
        <a:xfrm>
          <a:off x="604986" y="11428306"/>
          <a:ext cx="2653065" cy="15731"/>
        </a:xfrm>
        <a:prstGeom prst="line">
          <a:avLst/>
        </a:prstGeom>
        <a:ln w="76200">
          <a:solidFill>
            <a:srgbClr val="FFFF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564152</xdr:colOff>
      <xdr:row>34</xdr:row>
      <xdr:rowOff>97320</xdr:rowOff>
    </xdr:from>
    <xdr:to>
      <xdr:col>5</xdr:col>
      <xdr:colOff>140398</xdr:colOff>
      <xdr:row>36</xdr:row>
      <xdr:rowOff>162635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04A50B23-E46B-74D8-B364-28E5E9CF6E4D}"/>
            </a:ext>
          </a:extLst>
        </xdr:cNvPr>
        <xdr:cNvSpPr txBox="1"/>
      </xdr:nvSpPr>
      <xdr:spPr>
        <a:xfrm>
          <a:off x="564152" y="10879620"/>
          <a:ext cx="3710096" cy="836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★参考</a:t>
          </a:r>
          <a:endParaRPr kumimoji="1" lang="en-US" altLang="ja-JP" sz="2000" kern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2000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改定前と改定後の差額</a:t>
          </a:r>
        </a:p>
      </xdr:txBody>
    </xdr:sp>
    <xdr:clientData/>
  </xdr:twoCellAnchor>
  <xdr:twoCellAnchor>
    <xdr:from>
      <xdr:col>5</xdr:col>
      <xdr:colOff>419100</xdr:colOff>
      <xdr:row>26</xdr:row>
      <xdr:rowOff>104775</xdr:rowOff>
    </xdr:from>
    <xdr:to>
      <xdr:col>5</xdr:col>
      <xdr:colOff>419100</xdr:colOff>
      <xdr:row>26</xdr:row>
      <xdr:rowOff>352425</xdr:rowOff>
    </xdr:to>
    <xdr:cxnSp macro="">
      <xdr:nvCxnSpPr>
        <xdr:cNvPr id="42" name="直線矢印コネクタ 41">
          <a:extLst>
            <a:ext uri="{FF2B5EF4-FFF2-40B4-BE49-F238E27FC236}">
              <a16:creationId xmlns:a16="http://schemas.microsoft.com/office/drawing/2014/main" id="{43C2335F-3EBE-F0AB-ABD0-8BCDC9D85F7A}"/>
            </a:ext>
          </a:extLst>
        </xdr:cNvPr>
        <xdr:cNvCxnSpPr/>
      </xdr:nvCxnSpPr>
      <xdr:spPr>
        <a:xfrm>
          <a:off x="4552950" y="8115300"/>
          <a:ext cx="0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847725</xdr:colOff>
      <xdr:row>26</xdr:row>
      <xdr:rowOff>114300</xdr:rowOff>
    </xdr:from>
    <xdr:to>
      <xdr:col>13</xdr:col>
      <xdr:colOff>847725</xdr:colOff>
      <xdr:row>26</xdr:row>
      <xdr:rowOff>361950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8C43FB14-5498-4538-859B-7B6A6266D144}"/>
            </a:ext>
          </a:extLst>
        </xdr:cNvPr>
        <xdr:cNvCxnSpPr/>
      </xdr:nvCxnSpPr>
      <xdr:spPr>
        <a:xfrm>
          <a:off x="12211050" y="8124825"/>
          <a:ext cx="0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561975</xdr:colOff>
      <xdr:row>30</xdr:row>
      <xdr:rowOff>419100</xdr:rowOff>
    </xdr:from>
    <xdr:to>
      <xdr:col>13</xdr:col>
      <xdr:colOff>561975</xdr:colOff>
      <xdr:row>30</xdr:row>
      <xdr:rowOff>666750</xdr:rowOff>
    </xdr:to>
    <xdr:cxnSp macro="">
      <xdr:nvCxnSpPr>
        <xdr:cNvPr id="45" name="直線矢印コネクタ 44">
          <a:extLst>
            <a:ext uri="{FF2B5EF4-FFF2-40B4-BE49-F238E27FC236}">
              <a16:creationId xmlns:a16="http://schemas.microsoft.com/office/drawing/2014/main" id="{38DF85BE-D9D2-4372-B315-F4D74BAC63C2}"/>
            </a:ext>
          </a:extLst>
        </xdr:cNvPr>
        <xdr:cNvCxnSpPr/>
      </xdr:nvCxnSpPr>
      <xdr:spPr>
        <a:xfrm>
          <a:off x="11925300" y="9553575"/>
          <a:ext cx="0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1745526</xdr:colOff>
      <xdr:row>2</xdr:row>
      <xdr:rowOff>116250</xdr:rowOff>
    </xdr:from>
    <xdr:to>
      <xdr:col>8</xdr:col>
      <xdr:colOff>190500</xdr:colOff>
      <xdr:row>4</xdr:row>
      <xdr:rowOff>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8E15F33B-FD62-4761-820E-59B4DA3827BC}"/>
            </a:ext>
          </a:extLst>
        </xdr:cNvPr>
        <xdr:cNvSpPr txBox="1"/>
      </xdr:nvSpPr>
      <xdr:spPr>
        <a:xfrm>
          <a:off x="7841526" y="1895921"/>
          <a:ext cx="360000" cy="36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①</a:t>
          </a:r>
        </a:p>
      </xdr:txBody>
    </xdr:sp>
    <xdr:clientData/>
  </xdr:twoCellAnchor>
  <xdr:twoCellAnchor>
    <xdr:from>
      <xdr:col>6</xdr:col>
      <xdr:colOff>1745526</xdr:colOff>
      <xdr:row>4</xdr:row>
      <xdr:rowOff>131290</xdr:rowOff>
    </xdr:from>
    <xdr:to>
      <xdr:col>8</xdr:col>
      <xdr:colOff>190500</xdr:colOff>
      <xdr:row>6</xdr:row>
      <xdr:rowOff>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2BF0965-C917-4A9A-B82D-14C3749DD640}"/>
            </a:ext>
          </a:extLst>
        </xdr:cNvPr>
        <xdr:cNvSpPr txBox="1"/>
      </xdr:nvSpPr>
      <xdr:spPr>
        <a:xfrm>
          <a:off x="7841526" y="2387211"/>
          <a:ext cx="360000" cy="36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</a:p>
      </xdr:txBody>
    </xdr:sp>
    <xdr:clientData/>
  </xdr:twoCellAnchor>
  <xdr:twoCellAnchor>
    <xdr:from>
      <xdr:col>7</xdr:col>
      <xdr:colOff>0</xdr:colOff>
      <xdr:row>8</xdr:row>
      <xdr:rowOff>131289</xdr:rowOff>
    </xdr:from>
    <xdr:to>
      <xdr:col>9</xdr:col>
      <xdr:colOff>19106</xdr:colOff>
      <xdr:row>9</xdr:row>
      <xdr:rowOff>245644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67CA63B5-3292-4B38-9964-D6C6E4BA2134}"/>
            </a:ext>
          </a:extLst>
        </xdr:cNvPr>
        <xdr:cNvSpPr txBox="1"/>
      </xdr:nvSpPr>
      <xdr:spPr>
        <a:xfrm>
          <a:off x="7860632" y="3369789"/>
          <a:ext cx="360000" cy="36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③</a:t>
          </a:r>
        </a:p>
      </xdr:txBody>
    </xdr:sp>
    <xdr:clientData/>
  </xdr:twoCellAnchor>
  <xdr:twoCellAnchor>
    <xdr:from>
      <xdr:col>13</xdr:col>
      <xdr:colOff>1097826</xdr:colOff>
      <xdr:row>2</xdr:row>
      <xdr:rowOff>152846</xdr:rowOff>
    </xdr:from>
    <xdr:to>
      <xdr:col>13</xdr:col>
      <xdr:colOff>1457325</xdr:colOff>
      <xdr:row>4</xdr:row>
      <xdr:rowOff>36596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F120AA25-2856-4970-B41D-C72E4F7B8630}"/>
            </a:ext>
          </a:extLst>
        </xdr:cNvPr>
        <xdr:cNvSpPr txBox="1"/>
      </xdr:nvSpPr>
      <xdr:spPr>
        <a:xfrm>
          <a:off x="12613551" y="1934021"/>
          <a:ext cx="359499" cy="36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①</a:t>
          </a:r>
        </a:p>
      </xdr:txBody>
    </xdr:sp>
    <xdr:clientData/>
  </xdr:twoCellAnchor>
  <xdr:twoCellAnchor>
    <xdr:from>
      <xdr:col>13</xdr:col>
      <xdr:colOff>116751</xdr:colOff>
      <xdr:row>12</xdr:row>
      <xdr:rowOff>186936</xdr:rowOff>
    </xdr:from>
    <xdr:to>
      <xdr:col>13</xdr:col>
      <xdr:colOff>476250</xdr:colOff>
      <xdr:row>13</xdr:row>
      <xdr:rowOff>236621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F9FC82A2-2445-4AF2-952E-5355D75CD7E7}"/>
            </a:ext>
          </a:extLst>
        </xdr:cNvPr>
        <xdr:cNvSpPr txBox="1"/>
      </xdr:nvSpPr>
      <xdr:spPr>
        <a:xfrm>
          <a:off x="11632476" y="4558911"/>
          <a:ext cx="359499" cy="3640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</a:p>
      </xdr:txBody>
    </xdr:sp>
    <xdr:clientData/>
  </xdr:twoCellAnchor>
  <xdr:twoCellAnchor>
    <xdr:from>
      <xdr:col>13</xdr:col>
      <xdr:colOff>1031207</xdr:colOff>
      <xdr:row>12</xdr:row>
      <xdr:rowOff>178914</xdr:rowOff>
    </xdr:from>
    <xdr:to>
      <xdr:col>13</xdr:col>
      <xdr:colOff>1393213</xdr:colOff>
      <xdr:row>13</xdr:row>
      <xdr:rowOff>226594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03E86997-CF78-4A11-83A8-3DE14A396362}"/>
            </a:ext>
          </a:extLst>
        </xdr:cNvPr>
        <xdr:cNvSpPr txBox="1"/>
      </xdr:nvSpPr>
      <xdr:spPr>
        <a:xfrm>
          <a:off x="12546932" y="4550889"/>
          <a:ext cx="362006" cy="3620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③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49EEC-BDBD-42B8-A035-4820C9EBFB99}">
  <dimension ref="A1:CR342"/>
  <sheetViews>
    <sheetView tabSelected="1" view="pageBreakPreview" zoomScale="70" zoomScaleNormal="85" zoomScaleSheetLayoutView="70" workbookViewId="0">
      <selection activeCell="R12" sqref="R12"/>
    </sheetView>
  </sheetViews>
  <sheetFormatPr defaultRowHeight="18.75" x14ac:dyDescent="0.4"/>
  <cols>
    <col min="1" max="1" width="9" style="52"/>
    <col min="2" max="4" width="7.375" style="52" customWidth="1"/>
    <col min="5" max="5" width="23.125" style="52" bestFit="1" customWidth="1"/>
    <col min="6" max="6" width="25.75" style="52" bestFit="1" customWidth="1"/>
    <col min="7" max="7" width="23.125" style="7" customWidth="1"/>
    <col min="8" max="8" width="2" style="7" customWidth="1"/>
    <col min="9" max="9" width="2.5" style="7" customWidth="1"/>
    <col min="10" max="10" width="16.75" style="7" customWidth="1"/>
    <col min="11" max="11" width="1.875" style="7" customWidth="1"/>
    <col min="12" max="12" width="3.375" style="7" customWidth="1"/>
    <col min="13" max="13" width="21.5" style="7" bestFit="1" customWidth="1"/>
    <col min="14" max="14" width="21.375" style="7" bestFit="1" customWidth="1"/>
    <col min="15" max="15" width="25.625" style="7" bestFit="1" customWidth="1"/>
    <col min="16" max="16" width="9" style="7"/>
    <col min="17" max="18" width="9" style="57"/>
    <col min="19" max="96" width="9" style="19"/>
  </cols>
  <sheetData>
    <row r="1" spans="1:15" ht="64.5" customHeight="1" x14ac:dyDescent="0.4">
      <c r="A1" s="89" t="s">
        <v>34</v>
      </c>
      <c r="B1" s="90"/>
      <c r="C1" s="90"/>
      <c r="D1" s="90"/>
      <c r="E1" s="90"/>
      <c r="F1" s="90"/>
      <c r="G1" s="90"/>
      <c r="H1" s="90"/>
      <c r="I1" s="90"/>
      <c r="J1" s="90"/>
    </row>
    <row r="2" spans="1:15" ht="75.75" customHeight="1" x14ac:dyDescent="0.4">
      <c r="A2" s="103" t="s">
        <v>23</v>
      </c>
      <c r="B2" s="103"/>
      <c r="C2" s="103"/>
      <c r="D2" s="103"/>
      <c r="E2" s="103"/>
      <c r="F2" s="103"/>
      <c r="G2" s="103"/>
      <c r="H2" s="79"/>
      <c r="I2" s="53"/>
    </row>
    <row r="3" spans="1:15" ht="18" customHeight="1" thickBot="1" x14ac:dyDescent="0.45">
      <c r="A3" s="21"/>
      <c r="B3" s="20"/>
      <c r="C3" s="7"/>
      <c r="D3" s="7"/>
      <c r="E3" s="7"/>
      <c r="F3" s="7"/>
      <c r="J3" s="6" t="str">
        <f>IF(J4="","↓に数値を記入してください",IF(AND(ISNUMBER(J4),J4),"",IF(J4=0,"",)))</f>
        <v>↓に数値を記入してください</v>
      </c>
    </row>
    <row r="4" spans="1:15" ht="19.5" thickBot="1" x14ac:dyDescent="0.45">
      <c r="A4" s="7"/>
      <c r="B4" s="12" t="s">
        <v>12</v>
      </c>
      <c r="C4" s="6"/>
      <c r="D4" s="6"/>
      <c r="E4" s="6"/>
      <c r="F4" s="7"/>
      <c r="J4" s="15"/>
      <c r="K4" s="6" t="str">
        <f>IF(J4="","",IF(AND(ISNUMBER(J4),J4),"OK",IF(J4=0,"OK","")))</f>
        <v/>
      </c>
    </row>
    <row r="5" spans="1:15" ht="19.5" thickBot="1" x14ac:dyDescent="0.45">
      <c r="A5" s="7"/>
      <c r="B5" s="80" t="s">
        <v>43</v>
      </c>
      <c r="C5" s="7"/>
      <c r="D5" s="7"/>
      <c r="E5" s="7"/>
      <c r="F5" s="7"/>
      <c r="J5" s="6" t="str">
        <f>IF(J6="","↓に数値を記入してください",IF(AND(ISNUMBER(J6),J6),"",IF(J6=0,"",)))</f>
        <v>↓に数値を記入してください</v>
      </c>
    </row>
    <row r="6" spans="1:15" ht="19.5" thickBot="1" x14ac:dyDescent="0.45">
      <c r="A6" s="7"/>
      <c r="B6" s="12" t="s">
        <v>24</v>
      </c>
      <c r="C6" s="6"/>
      <c r="D6" s="6"/>
      <c r="E6" s="6"/>
      <c r="F6" s="7"/>
      <c r="J6" s="62"/>
      <c r="K6" s="6" t="str">
        <f>IF(J6="","",IF(AND(ISNUMBER(J6),J6),"OK",IF(J6=0,"OK","")))</f>
        <v/>
      </c>
      <c r="O6" s="20"/>
    </row>
    <row r="7" spans="1:15" ht="19.5" thickBot="1" x14ac:dyDescent="0.45">
      <c r="A7" s="7"/>
      <c r="B7" s="80" t="s">
        <v>43</v>
      </c>
      <c r="C7" s="6"/>
      <c r="D7" s="6"/>
      <c r="E7" s="6"/>
      <c r="F7" s="7"/>
      <c r="J7" s="6" t="str">
        <f>IF(J8="使用している","",IF(J8="使用していない","","↓に選択してください"))</f>
        <v>↓に選択してください</v>
      </c>
      <c r="K7" s="6"/>
      <c r="O7" s="20"/>
    </row>
    <row r="8" spans="1:15" ht="19.5" thickBot="1" x14ac:dyDescent="0.45">
      <c r="A8" s="7"/>
      <c r="B8" s="12" t="s">
        <v>40</v>
      </c>
      <c r="C8" s="6"/>
      <c r="D8" s="6"/>
      <c r="E8" s="6"/>
      <c r="F8" s="7"/>
      <c r="J8" s="77"/>
      <c r="K8" s="6" t="str">
        <f>IF(J8="","",IF(J8="使用している","OK",IF(J8="使用していない","OK","")))</f>
        <v/>
      </c>
      <c r="O8" s="20"/>
    </row>
    <row r="9" spans="1:15" ht="19.5" thickBot="1" x14ac:dyDescent="0.45">
      <c r="A9" s="7"/>
      <c r="B9" s="12"/>
      <c r="C9" s="6"/>
      <c r="D9" s="6"/>
      <c r="E9" s="6"/>
      <c r="F9" s="7"/>
      <c r="J9" s="61" t="str">
        <f>IF(J10="","↓に数値を記入してください",IF(AND(ISNUMBER(J10),J10),"",IF(J10=0,"",)))</f>
        <v>↓に数値を記入してください</v>
      </c>
      <c r="K9" s="6"/>
      <c r="O9" s="20"/>
    </row>
    <row r="10" spans="1:15" ht="19.5" thickBot="1" x14ac:dyDescent="0.45">
      <c r="A10" s="7"/>
      <c r="B10" s="12" t="s">
        <v>38</v>
      </c>
      <c r="C10" s="6"/>
      <c r="D10" s="6"/>
      <c r="E10" s="6"/>
      <c r="F10" s="7"/>
      <c r="J10" s="63"/>
      <c r="K10" s="6" t="str">
        <f>IF(J10="","",IF(AND(ISNUMBER(J10),J10),"OK",IF(J10=0,"OK","")))</f>
        <v/>
      </c>
      <c r="O10" s="20"/>
    </row>
    <row r="11" spans="1:15" ht="24.75" customHeight="1" thickBot="1" x14ac:dyDescent="0.45">
      <c r="A11" s="22"/>
      <c r="B11" s="81" t="s">
        <v>43</v>
      </c>
      <c r="C11" s="22"/>
      <c r="D11" s="22"/>
      <c r="E11" s="22"/>
      <c r="F11" s="23"/>
      <c r="G11" s="23"/>
      <c r="H11" s="23"/>
      <c r="I11" s="23"/>
      <c r="J11" s="67" t="s">
        <v>13</v>
      </c>
      <c r="O11" s="20"/>
    </row>
    <row r="12" spans="1:15" ht="24.75" customHeight="1" thickBot="1" x14ac:dyDescent="0.45">
      <c r="A12" s="7"/>
      <c r="B12" s="7"/>
      <c r="C12" s="7"/>
      <c r="D12" s="7"/>
      <c r="E12" s="7"/>
      <c r="F12" s="7"/>
      <c r="J12" s="6"/>
      <c r="K12" s="24"/>
    </row>
    <row r="13" spans="1:15" ht="24.75" customHeight="1" thickBot="1" x14ac:dyDescent="0.45">
      <c r="A13" s="7"/>
      <c r="B13" s="7"/>
      <c r="C13" s="12" t="s">
        <v>25</v>
      </c>
      <c r="D13" s="64"/>
      <c r="E13" s="7"/>
      <c r="F13" s="7"/>
      <c r="G13" s="25" t="str">
        <f>IF(J4="","数値をご確認ください",IF(J4=0,0,ROUNDUP(J6/2,J6)))</f>
        <v>数値をご確認ください</v>
      </c>
      <c r="H13" s="69"/>
      <c r="I13" s="69"/>
      <c r="J13" s="6" t="str">
        <f>IF(AND(ISNUMBER(G13),G13),"OK","")</f>
        <v/>
      </c>
      <c r="N13" s="20"/>
    </row>
    <row r="14" spans="1:15" ht="24.75" customHeight="1" thickBot="1" x14ac:dyDescent="0.45">
      <c r="A14" s="26"/>
      <c r="B14" s="7"/>
      <c r="C14" s="65" t="s">
        <v>26</v>
      </c>
      <c r="D14" s="66"/>
      <c r="E14" s="7"/>
      <c r="F14" s="7"/>
      <c r="G14" s="25" t="str">
        <f>IF(J4="","数値をご確認ください",IF(J10=0,0,ROUNDUP(J10/2,0)))</f>
        <v>数値をご確認ください</v>
      </c>
      <c r="H14" s="69"/>
      <c r="I14" s="69"/>
      <c r="J14" s="6" t="str">
        <f>IF(AND(ISNUMBER(G14),G14),"OK","")</f>
        <v/>
      </c>
      <c r="N14" s="20"/>
    </row>
    <row r="15" spans="1:15" ht="31.5" customHeight="1" thickBot="1" x14ac:dyDescent="0.45">
      <c r="A15" s="26"/>
      <c r="B15" s="65" t="s">
        <v>28</v>
      </c>
      <c r="C15" s="26"/>
      <c r="D15" s="26"/>
      <c r="E15" s="26"/>
      <c r="F15" s="26"/>
      <c r="G15" s="26"/>
      <c r="H15" s="26"/>
      <c r="I15" s="26"/>
      <c r="J15" s="65" t="s">
        <v>39</v>
      </c>
      <c r="L15" s="27"/>
    </row>
    <row r="16" spans="1:15" ht="19.5" thickBot="1" x14ac:dyDescent="0.45">
      <c r="A16" s="7"/>
      <c r="B16" s="60" t="s">
        <v>5</v>
      </c>
      <c r="C16" s="28"/>
      <c r="D16" s="29"/>
      <c r="E16" s="30"/>
      <c r="F16" s="31" t="s">
        <v>9</v>
      </c>
      <c r="J16" s="60" t="s">
        <v>5</v>
      </c>
      <c r="K16" s="28"/>
      <c r="L16" s="29"/>
      <c r="M16" s="30"/>
      <c r="N16" s="31" t="s">
        <v>27</v>
      </c>
      <c r="O16" s="20"/>
    </row>
    <row r="17" spans="1:18" ht="19.5" thickBot="1" x14ac:dyDescent="0.45">
      <c r="A17" s="7"/>
      <c r="B17" s="32"/>
      <c r="C17" s="33"/>
      <c r="D17" s="33"/>
      <c r="E17" s="34"/>
      <c r="F17" s="35" t="str" cm="1">
        <f t="array" ref="F17">IF(J4="","数値をご確認ください",IF(J4=0,0,_xlfn.SWITCH(J4,13,1300,20,1400,25,2500,30,3000,40,3500,50,5500,75,12000,100,27000,"""数値をご確認ください")))</f>
        <v>数値をご確認ください</v>
      </c>
      <c r="J17" s="32"/>
      <c r="K17" s="33"/>
      <c r="L17" s="33"/>
      <c r="M17" s="34"/>
      <c r="N17" s="35" t="str" cm="1">
        <f t="array" ref="N17">IF(J8="使用していない",0,IF(J8="使用している",_xlfn.SWITCH(J4,13,1100,20,1100,25,1100,30,1100,40,1100,50,1100,75,1100,100,1100,"数値をご確認ください"),"数値をご確認ください"))</f>
        <v>数値をご確認ください</v>
      </c>
      <c r="O17" s="20"/>
      <c r="P17" s="20"/>
      <c r="Q17" s="58"/>
      <c r="R17" s="58"/>
    </row>
    <row r="18" spans="1:18" ht="19.5" thickBot="1" x14ac:dyDescent="0.45">
      <c r="A18" s="26"/>
      <c r="B18" s="26"/>
      <c r="C18" s="75"/>
      <c r="D18" s="75"/>
      <c r="E18" s="75"/>
      <c r="F18" s="76"/>
      <c r="J18" s="75"/>
      <c r="K18" s="75"/>
      <c r="L18" s="75"/>
      <c r="M18" s="75"/>
      <c r="N18" s="76"/>
      <c r="O18" s="20"/>
      <c r="P18" s="20"/>
      <c r="Q18" s="58"/>
      <c r="R18" s="58"/>
    </row>
    <row r="19" spans="1:18" ht="19.5" thickBot="1" x14ac:dyDescent="0.45">
      <c r="A19" s="7"/>
      <c r="B19" s="60" t="s">
        <v>6</v>
      </c>
      <c r="C19" s="29"/>
      <c r="D19" s="29"/>
      <c r="E19" s="55" t="s">
        <v>7</v>
      </c>
      <c r="F19" s="36" t="s">
        <v>8</v>
      </c>
      <c r="J19" s="60" t="s">
        <v>6</v>
      </c>
      <c r="K19" s="29"/>
      <c r="L19" s="29"/>
      <c r="M19" s="55" t="s">
        <v>7</v>
      </c>
      <c r="N19" s="36" t="s">
        <v>8</v>
      </c>
      <c r="P19" s="20"/>
      <c r="R19" s="58"/>
    </row>
    <row r="20" spans="1:18" x14ac:dyDescent="0.4">
      <c r="A20" s="7"/>
      <c r="B20" s="37"/>
      <c r="C20" s="38"/>
      <c r="D20" s="38"/>
      <c r="E20" s="39" t="s">
        <v>0</v>
      </c>
      <c r="F20" s="3">
        <f>IF(AND(ISNUMBER(G13),G13&lt;11),G13*12,IF(AND(ISNUMBER(G13),G13&gt;10),120,0))</f>
        <v>0</v>
      </c>
      <c r="J20" s="37"/>
      <c r="K20" s="38"/>
      <c r="L20" s="38"/>
      <c r="M20" s="39" t="s">
        <v>0</v>
      </c>
      <c r="N20" s="3">
        <f>IF(AND(ISNUMBER(G14),G14&lt;11),G14*13,IF(AND(ISNUMBER(G14),G14&gt;10),130,0))</f>
        <v>0</v>
      </c>
      <c r="P20" s="20"/>
      <c r="R20" s="58"/>
    </row>
    <row r="21" spans="1:18" x14ac:dyDescent="0.4">
      <c r="A21" s="7"/>
      <c r="B21" s="37"/>
      <c r="C21" s="38"/>
      <c r="D21" s="38"/>
      <c r="E21" s="40" t="s">
        <v>1</v>
      </c>
      <c r="F21" s="3" cm="1">
        <f t="array" ref="F21">IF(ISNUMBER(G13),_xlfn.IFS(G13&gt;30,4600,G13&lt;11,0,G13&gt;10,(G13-10)*230,TRUE,0),0)</f>
        <v>0</v>
      </c>
      <c r="J21" s="37"/>
      <c r="K21" s="38"/>
      <c r="L21" s="38"/>
      <c r="M21" s="40" t="s">
        <v>1</v>
      </c>
      <c r="N21" s="3" cm="1">
        <f t="array" ref="N21">IF(ISNUMBER(G14),_xlfn.IFS(G14&gt;30,4160,G14&lt;11,0,G14&gt;10,(G14-10)*208,TRUE,0),0)</f>
        <v>0</v>
      </c>
      <c r="P21" s="20"/>
      <c r="R21" s="58"/>
    </row>
    <row r="22" spans="1:18" x14ac:dyDescent="0.4">
      <c r="A22" s="7"/>
      <c r="B22" s="37"/>
      <c r="C22" s="38"/>
      <c r="D22" s="38"/>
      <c r="E22" s="40" t="s">
        <v>2</v>
      </c>
      <c r="F22" s="3">
        <f>IF(
    ISNUMBER(G13),
    IF(G13&gt;50, 4800,
        IF(G13&lt;31, 0, (G13-30)*240)
    ),
    0
)</f>
        <v>0</v>
      </c>
      <c r="J22" s="37"/>
      <c r="K22" s="38"/>
      <c r="L22" s="38"/>
      <c r="M22" s="40" t="s">
        <v>2</v>
      </c>
      <c r="N22" s="3">
        <f>IF(
    ISNUMBER(G14),
    IF(G14&gt;50, 4200,
        IF(G14&lt;31, 0, (G14-30)*210)
    ),
    0
)</f>
        <v>0</v>
      </c>
      <c r="P22" s="20"/>
      <c r="R22" s="58"/>
    </row>
    <row r="23" spans="1:18" x14ac:dyDescent="0.4">
      <c r="A23" s="7"/>
      <c r="B23" s="37"/>
      <c r="C23" s="38"/>
      <c r="D23" s="38"/>
      <c r="E23" s="40" t="s">
        <v>3</v>
      </c>
      <c r="F23" s="3">
        <f>IF(
    ISNUMBER(G13),
    IF(G13&gt;100, 12900,
        IF(G13&lt;51, 0, (G13-50)*258)
    ),
    0
)</f>
        <v>0</v>
      </c>
      <c r="J23" s="37"/>
      <c r="K23" s="38"/>
      <c r="L23" s="38"/>
      <c r="M23" s="40" t="s">
        <v>3</v>
      </c>
      <c r="N23" s="3">
        <f>IF(
    ISNUMBER(G14),
    IF(G14&gt;100, 11100,
        IF(G14&lt;51, 0, (G14-50)*222)
    ),
    0
)</f>
        <v>0</v>
      </c>
      <c r="P23" s="20"/>
      <c r="R23" s="58"/>
    </row>
    <row r="24" spans="1:18" ht="19.5" thickBot="1" x14ac:dyDescent="0.45">
      <c r="A24" s="7"/>
      <c r="B24" s="37"/>
      <c r="C24" s="38"/>
      <c r="D24" s="38"/>
      <c r="E24" s="41" t="s">
        <v>4</v>
      </c>
      <c r="F24" s="4">
        <f>IF(AND(ISNUMBER(G13),G13&gt;100),(G13-100)*286,IF(AND(ISNUMBER(G13),G13&lt;101),0,0))</f>
        <v>0</v>
      </c>
      <c r="J24" s="37"/>
      <c r="K24" s="38"/>
      <c r="L24" s="38"/>
      <c r="M24" s="41" t="s">
        <v>4</v>
      </c>
      <c r="N24" s="4">
        <f>IF(AND(ISNUMBER(G14),G14&gt;100),(G14-100)*236,IF(AND(ISNUMBER(G14),G14&lt;101),0,0))</f>
        <v>0</v>
      </c>
      <c r="P24" s="20"/>
      <c r="R24" s="58"/>
    </row>
    <row r="25" spans="1:18" ht="19.5" thickBot="1" x14ac:dyDescent="0.45">
      <c r="A25" s="7"/>
      <c r="B25" s="42"/>
      <c r="C25" s="33"/>
      <c r="D25" s="34"/>
      <c r="E25" s="43" t="s">
        <v>42</v>
      </c>
      <c r="F25" s="5">
        <f>SUM(F20:F24)</f>
        <v>0</v>
      </c>
      <c r="J25" s="42"/>
      <c r="K25" s="33"/>
      <c r="L25" s="34"/>
      <c r="M25" s="43" t="s">
        <v>42</v>
      </c>
      <c r="N25" s="5">
        <f>SUM(N20:N24)</f>
        <v>0</v>
      </c>
      <c r="P25" s="20"/>
      <c r="R25" s="58"/>
    </row>
    <row r="26" spans="1:18" x14ac:dyDescent="0.4">
      <c r="A26" s="7"/>
      <c r="B26" s="44"/>
      <c r="C26" s="26"/>
      <c r="D26" s="26"/>
      <c r="E26" s="44"/>
      <c r="F26" s="8"/>
      <c r="P26" s="20"/>
      <c r="R26" s="58"/>
    </row>
    <row r="27" spans="1:18" ht="29.25" customHeight="1" thickBot="1" x14ac:dyDescent="0.45">
      <c r="A27" s="7"/>
      <c r="B27" s="45" t="s">
        <v>31</v>
      </c>
      <c r="C27" s="7"/>
      <c r="D27" s="46"/>
      <c r="E27" s="7"/>
      <c r="F27" s="47"/>
      <c r="J27" s="45" t="s">
        <v>41</v>
      </c>
      <c r="O27" s="20"/>
      <c r="P27" s="20"/>
    </row>
    <row r="28" spans="1:18" ht="20.25" thickTop="1" thickBot="1" x14ac:dyDescent="0.45">
      <c r="A28" s="7"/>
      <c r="B28" s="91" t="s">
        <v>32</v>
      </c>
      <c r="C28" s="92"/>
      <c r="D28" s="93"/>
      <c r="E28" s="55" t="s">
        <v>15</v>
      </c>
      <c r="F28" s="48" t="s">
        <v>16</v>
      </c>
      <c r="G28" s="56" t="s">
        <v>10</v>
      </c>
      <c r="H28" s="71"/>
      <c r="I28" s="71"/>
      <c r="J28" s="91" t="s">
        <v>33</v>
      </c>
      <c r="K28" s="92"/>
      <c r="L28" s="93"/>
      <c r="M28" s="55" t="s">
        <v>15</v>
      </c>
      <c r="N28" s="48" t="s">
        <v>16</v>
      </c>
      <c r="O28" s="56" t="s">
        <v>10</v>
      </c>
      <c r="P28" s="20"/>
    </row>
    <row r="29" spans="1:18" ht="19.5" thickBot="1" x14ac:dyDescent="0.45">
      <c r="A29" s="7"/>
      <c r="B29" s="94"/>
      <c r="C29" s="95"/>
      <c r="D29" s="96"/>
      <c r="E29" s="16" t="str">
        <f>IF(J4="","数値をご確認ください",IF(J4=0,0,IFERROR(F17+F25,"数値をご確認ください")))</f>
        <v>数値をご確認ください</v>
      </c>
      <c r="F29" s="17" t="str">
        <f>IF(J4="","数値をご確認ください",IF(J4=0,0,IFERROR(ROUNDDOWN(E29*1.1,0),"数値をご確認ください")))</f>
        <v>数値をご確認ください</v>
      </c>
      <c r="G29" s="2" t="str">
        <f>IF(J4="","数値をご確認ください",IF(J4=0,0,IFERROR(ROUNDDOWN(F29-E29,0),"数値をご確認ください")))</f>
        <v>数値をご確認ください</v>
      </c>
      <c r="H29" s="14"/>
      <c r="I29" s="14"/>
      <c r="J29" s="94"/>
      <c r="K29" s="95"/>
      <c r="L29" s="96"/>
      <c r="M29" s="16" t="str">
        <f>IF(J8="使用していない",0,IFERROR(N17+N25,"数値をご確認ください"))</f>
        <v>数値をご確認ください</v>
      </c>
      <c r="N29" s="17" t="str">
        <f>IF(J8="使用していない",0,IFERROR(ROUNDDOWN(M29*1.1,0),"数値をご確認ください"))</f>
        <v>数値をご確認ください</v>
      </c>
      <c r="O29" s="68" t="str">
        <f>IF(J8="使用していない",0,IFERROR(ROUNDDOWN(N29-M29,0),"数値をご確認ください"))</f>
        <v>数値をご確認ください</v>
      </c>
      <c r="P29" s="20"/>
    </row>
    <row r="30" spans="1:18" ht="19.5" thickBot="1" x14ac:dyDescent="0.45">
      <c r="A30" s="7"/>
      <c r="B30" s="100" t="s">
        <v>14</v>
      </c>
      <c r="C30" s="101"/>
      <c r="D30" s="102"/>
      <c r="E30" s="86" t="s">
        <v>30</v>
      </c>
      <c r="F30" s="87"/>
      <c r="G30" s="88"/>
      <c r="H30" s="11"/>
      <c r="I30" s="71"/>
      <c r="J30" s="100" t="s">
        <v>14</v>
      </c>
      <c r="K30" s="101"/>
      <c r="L30" s="102"/>
      <c r="M30" s="86" t="s">
        <v>30</v>
      </c>
      <c r="N30" s="87"/>
      <c r="O30" s="88"/>
      <c r="P30" s="20"/>
    </row>
    <row r="31" spans="1:18" ht="54" customHeight="1" thickBot="1" x14ac:dyDescent="0.45">
      <c r="A31" s="7"/>
      <c r="B31" s="7"/>
      <c r="C31" s="7"/>
      <c r="D31" s="7"/>
      <c r="E31" s="7"/>
      <c r="F31" s="7"/>
      <c r="I31" s="13"/>
      <c r="J31" s="13"/>
      <c r="P31" s="20"/>
    </row>
    <row r="32" spans="1:18" ht="20.25" thickTop="1" thickBot="1" x14ac:dyDescent="0.45">
      <c r="A32" s="7"/>
      <c r="B32" s="7"/>
      <c r="C32" s="7"/>
      <c r="D32" s="7"/>
      <c r="E32" s="7"/>
      <c r="F32" s="7"/>
      <c r="I32" s="11"/>
      <c r="J32" s="91" t="s">
        <v>29</v>
      </c>
      <c r="K32" s="104"/>
      <c r="L32" s="105"/>
      <c r="M32" s="55" t="s">
        <v>15</v>
      </c>
      <c r="N32" s="48" t="s">
        <v>16</v>
      </c>
      <c r="O32" s="56" t="s">
        <v>10</v>
      </c>
      <c r="P32" s="20"/>
    </row>
    <row r="33" spans="1:96" ht="19.5" thickBot="1" x14ac:dyDescent="0.45">
      <c r="A33" s="7"/>
      <c r="B33" s="54"/>
      <c r="C33" s="54"/>
      <c r="D33" s="54"/>
      <c r="E33" s="11"/>
      <c r="F33" s="11"/>
      <c r="G33" s="11"/>
      <c r="H33" s="11"/>
      <c r="I33" s="11"/>
      <c r="J33" s="106"/>
      <c r="K33" s="107"/>
      <c r="L33" s="108"/>
      <c r="M33" s="16" t="str">
        <f>IF(J8="使用していない",0,IFERROR(E29+M29,"数値をご確認ください"))</f>
        <v>数値をご確認ください</v>
      </c>
      <c r="N33" s="17" t="str">
        <f>IF(J8="使用していない",0,IFERROR(ROUNDDOWN(N29+F29,0),"数値をご確認ください"))</f>
        <v>数値をご確認ください</v>
      </c>
      <c r="O33" s="68" t="str">
        <f>IF(J8="使用していない",0,IFERROR(ROUNDDOWN(O29+G29,0), "数値をご確認ください"))</f>
        <v>数値をご確認ください</v>
      </c>
    </row>
    <row r="34" spans="1:96" ht="30.75" customHeight="1" x14ac:dyDescent="0.4">
      <c r="A34" s="7"/>
      <c r="B34" s="54"/>
      <c r="C34" s="54"/>
      <c r="D34" s="54"/>
      <c r="E34" s="11"/>
      <c r="F34" s="11"/>
      <c r="G34" s="11"/>
      <c r="H34" s="11"/>
      <c r="I34" s="11"/>
      <c r="J34" s="72"/>
      <c r="K34" s="72"/>
      <c r="L34" s="72"/>
      <c r="M34" s="13"/>
      <c r="N34" s="14"/>
      <c r="O34" s="13"/>
    </row>
    <row r="35" spans="1:96" x14ac:dyDescent="0.4">
      <c r="A35" s="7"/>
      <c r="B35" s="54"/>
      <c r="C35" s="54"/>
      <c r="D35" s="54"/>
      <c r="E35" s="11"/>
      <c r="F35" s="11"/>
      <c r="G35" s="11"/>
      <c r="H35" s="11"/>
      <c r="I35" s="11"/>
      <c r="J35" s="72"/>
      <c r="K35" s="72"/>
      <c r="L35" s="72"/>
      <c r="M35" s="13"/>
      <c r="N35" s="14"/>
      <c r="O35" s="13"/>
    </row>
    <row r="36" spans="1:96" ht="42" customHeight="1" x14ac:dyDescent="0.4">
      <c r="A36" s="7"/>
      <c r="B36" s="54"/>
      <c r="C36" s="54"/>
      <c r="D36" s="54"/>
      <c r="E36" s="11"/>
      <c r="F36" s="11"/>
      <c r="G36" s="11"/>
      <c r="H36" s="11"/>
      <c r="I36" s="11"/>
      <c r="J36" s="72"/>
      <c r="K36" s="72"/>
      <c r="L36" s="72"/>
      <c r="M36" s="13"/>
      <c r="N36" s="14"/>
      <c r="O36" s="13"/>
    </row>
    <row r="37" spans="1:96" ht="32.25" customHeight="1" thickBot="1" x14ac:dyDescent="0.45">
      <c r="A37" s="7"/>
      <c r="B37" s="78" t="s">
        <v>36</v>
      </c>
      <c r="C37" s="49"/>
      <c r="D37" s="49"/>
      <c r="E37" s="9"/>
      <c r="F37" s="10"/>
      <c r="G37" s="10"/>
      <c r="H37" s="14"/>
      <c r="I37" s="14"/>
      <c r="J37" s="78" t="s">
        <v>44</v>
      </c>
    </row>
    <row r="38" spans="1:96" ht="19.5" thickBot="1" x14ac:dyDescent="0.45">
      <c r="A38" s="7"/>
      <c r="B38" s="91" t="s">
        <v>46</v>
      </c>
      <c r="C38" s="92"/>
      <c r="D38" s="93"/>
      <c r="E38" s="50" t="s">
        <v>21</v>
      </c>
      <c r="F38" s="51" t="s">
        <v>20</v>
      </c>
      <c r="G38" s="51" t="s">
        <v>22</v>
      </c>
      <c r="H38" s="82"/>
      <c r="I38" s="85"/>
      <c r="J38" s="91" t="s">
        <v>45</v>
      </c>
      <c r="K38" s="92"/>
      <c r="L38" s="93"/>
      <c r="M38" s="50" t="s">
        <v>21</v>
      </c>
      <c r="N38" s="51" t="s">
        <v>20</v>
      </c>
      <c r="O38" s="51" t="s">
        <v>22</v>
      </c>
    </row>
    <row r="39" spans="1:96" ht="19.5" thickBot="1" x14ac:dyDescent="0.45">
      <c r="A39" s="7"/>
      <c r="B39" s="94"/>
      <c r="C39" s="95"/>
      <c r="D39" s="96"/>
      <c r="E39" s="1" t="str">
        <f>IF(J4="","数値をご確認ください",IF(J4=0,0,IFERROR(
CHOOSE(
MATCH(G13,{0,10,20,50,100},1),
1400,
(G13-10)*150+1400,
(G13-20)*170+2900,
(G13-50)*190+8000,
(G13-100)*210+17500
),
"""数値をご確認ください"
)))</f>
        <v>数値をご確認ください</v>
      </c>
      <c r="F39" s="2" t="str">
        <f>IF(J4="","数値をご確認ください",IF(J4=0,0,IFERROR(ROUNDDOWN(E39*1.1,0),"数値をご確認ください")))</f>
        <v>数値をご確認ください</v>
      </c>
      <c r="G39" s="2" t="str">
        <f>IF(J4="","数値をご確認ください",IF(J4=0,0,IFERROR(ROUNDDOWN(F39-E39,0),"数値をご確認ください")))</f>
        <v>数値をご確認ください</v>
      </c>
      <c r="H39" s="14"/>
      <c r="I39" s="83"/>
      <c r="J39" s="94"/>
      <c r="K39" s="95"/>
      <c r="L39" s="96"/>
      <c r="M39" s="1" t="str">
        <f>IF(J8="","数値をご確認ください",IF(J8="使用していない",0,IFERROR(
CHOOSE(
MATCH(G14,{0,10,20,30,50,100},1),
1200,
(G14-10)*130+1200,
(G14-20)*140+2500,
(G14-30)*150+4000,
(G14-50)*160+7000,
(G14-100)*170+15000
),
"数値をご確認ください"
)))</f>
        <v>数値をご確認ください</v>
      </c>
      <c r="N39" s="2" t="str">
        <f>IF(J8="","数値をご確認ください",IF(J8="使用していない",0,IFERROR(ROUNDDOWN(M39*1.1,0),"数値をご確認ください")))</f>
        <v>数値をご確認ください</v>
      </c>
      <c r="O39" s="2" t="str">
        <f>IF(J8="使用していない",0,IFERROR(ROUNDDOWN(N39-M39,0),"数値をご確認ください"))</f>
        <v>数値をご確認ください</v>
      </c>
    </row>
    <row r="40" spans="1:96" ht="19.5" thickBot="1" x14ac:dyDescent="0.45">
      <c r="A40" s="7"/>
      <c r="B40" s="97" t="s">
        <v>11</v>
      </c>
      <c r="C40" s="92"/>
      <c r="D40" s="93"/>
      <c r="E40" s="50" t="s">
        <v>17</v>
      </c>
      <c r="F40" s="51" t="s">
        <v>18</v>
      </c>
      <c r="G40" s="51" t="s">
        <v>19</v>
      </c>
      <c r="H40" s="82"/>
      <c r="I40" s="54"/>
      <c r="J40" s="97" t="s">
        <v>11</v>
      </c>
      <c r="K40" s="92"/>
      <c r="L40" s="93"/>
      <c r="M40" s="50" t="s">
        <v>17</v>
      </c>
      <c r="N40" s="51" t="s">
        <v>18</v>
      </c>
      <c r="O40" s="51" t="s">
        <v>19</v>
      </c>
    </row>
    <row r="41" spans="1:96" ht="19.5" thickBot="1" x14ac:dyDescent="0.45">
      <c r="A41" s="7"/>
      <c r="B41" s="94"/>
      <c r="C41" s="95"/>
      <c r="D41" s="96"/>
      <c r="E41" s="1" t="str">
        <f>IF(J4="","数値をご確認ください",IF(J4=0,0,IFERROR((E29-E39),"数値をご確認ください")))</f>
        <v>数値をご確認ください</v>
      </c>
      <c r="F41" s="2" t="str">
        <f>IF(J4="","数値をご確認ください",IF(J4=0,0,IFERROR(ROUNDDOWN(E41*1.1,0),"数値をご確認ください")))</f>
        <v>数値をご確認ください</v>
      </c>
      <c r="G41" s="2" t="str">
        <f>IF(J4="","数値をご確認ください",IF(J4=0,0,IFERROR(ROUNDDOWN(F41-E41,0),"数値をご確認ください")))</f>
        <v>数値をご確認ください</v>
      </c>
      <c r="H41" s="14"/>
      <c r="I41" s="14"/>
      <c r="J41" s="94"/>
      <c r="K41" s="95"/>
      <c r="L41" s="96"/>
      <c r="M41" s="1" t="str">
        <f>IF(J8="使用していない",0,IFERROR((M29-M39),"数値をご確認ください"))</f>
        <v>数値をご確認ください</v>
      </c>
      <c r="N41" s="2" t="str">
        <f>IF(J8="使用していない",0,IFERROR(ROUNDDOWN(M41*1.1,0),"数値をご確認ください"))</f>
        <v>数値をご確認ください</v>
      </c>
      <c r="O41" s="2" t="str">
        <f>IF(J8="使用していない",0,IFERROR(ROUNDDOWN(N41-M41,0),"数値をご確認ください"))</f>
        <v>数値をご確認ください</v>
      </c>
    </row>
    <row r="42" spans="1:96" ht="19.5" thickBot="1" x14ac:dyDescent="0.45">
      <c r="A42" s="7"/>
      <c r="B42" s="54"/>
      <c r="C42" s="26"/>
      <c r="D42" s="26"/>
      <c r="E42" s="13"/>
      <c r="F42" s="14"/>
      <c r="G42" s="18"/>
      <c r="H42" s="14"/>
      <c r="I42" s="14"/>
      <c r="J42" s="26"/>
    </row>
    <row r="43" spans="1:96" ht="34.5" customHeight="1" thickBot="1" x14ac:dyDescent="0.45">
      <c r="A43" s="7"/>
      <c r="B43" s="98"/>
      <c r="C43" s="99"/>
      <c r="D43" s="99"/>
      <c r="E43" s="99"/>
      <c r="F43" s="72"/>
      <c r="G43" s="73" t="s">
        <v>35</v>
      </c>
      <c r="H43" s="72"/>
      <c r="I43" s="71"/>
      <c r="N43" s="72"/>
      <c r="O43" s="73" t="s">
        <v>47</v>
      </c>
    </row>
    <row r="44" spans="1:96" ht="19.5" thickBot="1" x14ac:dyDescent="0.45">
      <c r="A44" s="7"/>
      <c r="B44" s="99"/>
      <c r="C44" s="99"/>
      <c r="D44" s="99"/>
      <c r="E44" s="99"/>
      <c r="F44" s="70"/>
      <c r="G44" s="74" t="str">
        <f>F41</f>
        <v>数値をご確認ください</v>
      </c>
      <c r="H44" s="84"/>
      <c r="I44" s="70"/>
      <c r="N44" s="70"/>
      <c r="O44" s="74" t="str">
        <f>N41</f>
        <v>数値をご確認ください</v>
      </c>
    </row>
    <row r="45" spans="1:96" s="57" customFormat="1" ht="19.5" thickBot="1" x14ac:dyDescent="0.45">
      <c r="A45" s="7"/>
      <c r="B45" s="7"/>
      <c r="C45" s="7"/>
      <c r="D45" s="7"/>
      <c r="E45" s="7"/>
      <c r="F45" s="7"/>
      <c r="G45" s="7"/>
      <c r="H45" s="26"/>
      <c r="I45" s="7"/>
      <c r="J45" s="7"/>
      <c r="K45" s="7"/>
      <c r="L45" s="7"/>
      <c r="M45" s="7"/>
      <c r="N45" s="7"/>
      <c r="O45" s="7"/>
      <c r="P45" s="7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</row>
    <row r="46" spans="1:96" s="57" customFormat="1" ht="34.5" customHeight="1" thickBot="1" x14ac:dyDescent="0.45">
      <c r="A46" s="7"/>
      <c r="B46" s="7"/>
      <c r="C46" s="7"/>
      <c r="D46" s="7"/>
      <c r="E46" s="7"/>
      <c r="F46" s="7"/>
      <c r="G46" s="7"/>
      <c r="H46" s="26"/>
      <c r="I46" s="7"/>
      <c r="J46" s="7"/>
      <c r="K46" s="7"/>
      <c r="L46" s="7"/>
      <c r="N46" s="7"/>
      <c r="O46" s="73" t="s">
        <v>37</v>
      </c>
      <c r="P46" s="7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</row>
    <row r="47" spans="1:96" s="19" customFormat="1" ht="19.5" thickBot="1" x14ac:dyDescent="0.4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N47" s="7"/>
      <c r="O47" s="74" t="str">
        <f>IFERROR(ROUNDDOWN(G44+O44,0), "数値を確認してください")</f>
        <v>数値を確認してください</v>
      </c>
      <c r="P47" s="7"/>
    </row>
    <row r="48" spans="1:96" s="19" customFormat="1" x14ac:dyDescent="0.4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</row>
    <row r="49" spans="1:16" s="19" customFormat="1" x14ac:dyDescent="0.4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</row>
    <row r="50" spans="1:16" s="19" customFormat="1" x14ac:dyDescent="0.4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</row>
    <row r="51" spans="1:16" s="19" customFormat="1" x14ac:dyDescent="0.4">
      <c r="A51" s="59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</row>
    <row r="52" spans="1:16" s="19" customFormat="1" x14ac:dyDescent="0.4">
      <c r="A52" s="59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</row>
    <row r="53" spans="1:16" s="19" customFormat="1" x14ac:dyDescent="0.4">
      <c r="A53" s="59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</row>
    <row r="54" spans="1:16" s="19" customFormat="1" x14ac:dyDescent="0.4">
      <c r="A54" s="59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</row>
    <row r="55" spans="1:16" s="19" customFormat="1" x14ac:dyDescent="0.4">
      <c r="A55" s="59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</row>
    <row r="56" spans="1:16" s="19" customFormat="1" x14ac:dyDescent="0.4">
      <c r="A56" s="59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</row>
    <row r="57" spans="1:16" s="19" customFormat="1" x14ac:dyDescent="0.4">
      <c r="A57" s="59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</row>
    <row r="58" spans="1:16" s="19" customFormat="1" x14ac:dyDescent="0.4">
      <c r="A58" s="59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</row>
    <row r="59" spans="1:16" s="19" customFormat="1" x14ac:dyDescent="0.4">
      <c r="A59" s="59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</row>
    <row r="60" spans="1:16" s="19" customFormat="1" x14ac:dyDescent="0.4">
      <c r="A60" s="59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</row>
    <row r="61" spans="1:16" s="19" customFormat="1" x14ac:dyDescent="0.4">
      <c r="A61" s="59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</row>
    <row r="62" spans="1:16" s="19" customFormat="1" x14ac:dyDescent="0.4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</row>
    <row r="63" spans="1:16" s="19" customFormat="1" x14ac:dyDescent="0.4">
      <c r="A63" s="59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</row>
    <row r="64" spans="1:16" s="19" customFormat="1" x14ac:dyDescent="0.4">
      <c r="A64" s="59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</row>
    <row r="65" spans="1:16" s="19" customFormat="1" x14ac:dyDescent="0.4">
      <c r="A65" s="59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</row>
    <row r="66" spans="1:16" s="19" customFormat="1" x14ac:dyDescent="0.4">
      <c r="A66" s="59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</row>
    <row r="67" spans="1:16" s="19" customFormat="1" x14ac:dyDescent="0.4">
      <c r="A67" s="59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</row>
    <row r="68" spans="1:16" s="19" customFormat="1" x14ac:dyDescent="0.4">
      <c r="A68" s="59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</row>
    <row r="69" spans="1:16" s="19" customFormat="1" x14ac:dyDescent="0.4">
      <c r="A69" s="59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</row>
    <row r="70" spans="1:16" s="19" customFormat="1" x14ac:dyDescent="0.4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</row>
    <row r="71" spans="1:16" s="19" customFormat="1" x14ac:dyDescent="0.4">
      <c r="A71" s="59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</row>
    <row r="72" spans="1:16" s="19" customFormat="1" x14ac:dyDescent="0.4">
      <c r="A72" s="59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</row>
    <row r="73" spans="1:16" s="19" customFormat="1" x14ac:dyDescent="0.4">
      <c r="A73" s="59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</row>
    <row r="74" spans="1:16" s="19" customFormat="1" x14ac:dyDescent="0.4">
      <c r="A74" s="59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</row>
    <row r="75" spans="1:16" s="19" customFormat="1" x14ac:dyDescent="0.4">
      <c r="A75" s="59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</row>
    <row r="76" spans="1:16" s="19" customFormat="1" x14ac:dyDescent="0.4">
      <c r="A76" s="59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</row>
    <row r="77" spans="1:16" s="19" customFormat="1" x14ac:dyDescent="0.4">
      <c r="A77" s="59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</row>
    <row r="78" spans="1:16" s="19" customFormat="1" x14ac:dyDescent="0.4">
      <c r="A78" s="59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</row>
    <row r="79" spans="1:16" s="19" customFormat="1" x14ac:dyDescent="0.4">
      <c r="A79" s="59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</row>
    <row r="80" spans="1:16" s="19" customFormat="1" x14ac:dyDescent="0.4">
      <c r="A80" s="59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</row>
    <row r="81" spans="1:16" s="19" customFormat="1" x14ac:dyDescent="0.4">
      <c r="A81" s="59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</row>
    <row r="82" spans="1:16" s="19" customFormat="1" x14ac:dyDescent="0.4">
      <c r="A82" s="59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</row>
    <row r="83" spans="1:16" s="19" customFormat="1" x14ac:dyDescent="0.4">
      <c r="A83" s="59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</row>
    <row r="84" spans="1:16" s="19" customFormat="1" x14ac:dyDescent="0.4">
      <c r="A84" s="59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</row>
    <row r="85" spans="1:16" s="19" customFormat="1" x14ac:dyDescent="0.4">
      <c r="A85" s="59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</row>
    <row r="86" spans="1:16" s="19" customFormat="1" x14ac:dyDescent="0.4">
      <c r="A86" s="59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</row>
    <row r="87" spans="1:16" s="19" customFormat="1" x14ac:dyDescent="0.4">
      <c r="A87" s="59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</row>
    <row r="88" spans="1:16" s="19" customFormat="1" x14ac:dyDescent="0.4">
      <c r="A88" s="59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</row>
    <row r="89" spans="1:16" s="19" customFormat="1" x14ac:dyDescent="0.4">
      <c r="A89" s="59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</row>
    <row r="90" spans="1:16" s="19" customFormat="1" x14ac:dyDescent="0.4">
      <c r="A90" s="59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</row>
    <row r="91" spans="1:16" s="19" customFormat="1" x14ac:dyDescent="0.4">
      <c r="A91" s="59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</row>
    <row r="92" spans="1:16" s="19" customFormat="1" x14ac:dyDescent="0.4">
      <c r="A92" s="59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</row>
    <row r="93" spans="1:16" s="19" customFormat="1" x14ac:dyDescent="0.4">
      <c r="A93" s="59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</row>
    <row r="94" spans="1:16" s="19" customFormat="1" x14ac:dyDescent="0.4">
      <c r="A94" s="59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</row>
    <row r="95" spans="1:16" s="19" customFormat="1" x14ac:dyDescent="0.4">
      <c r="A95" s="59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</row>
    <row r="96" spans="1:16" s="19" customFormat="1" x14ac:dyDescent="0.4">
      <c r="A96" s="59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</row>
    <row r="97" spans="1:16" s="19" customFormat="1" x14ac:dyDescent="0.4">
      <c r="A97" s="59"/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</row>
    <row r="98" spans="1:16" s="19" customFormat="1" x14ac:dyDescent="0.4">
      <c r="A98" s="59"/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</row>
    <row r="99" spans="1:16" s="19" customFormat="1" x14ac:dyDescent="0.4">
      <c r="A99" s="59"/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</row>
    <row r="100" spans="1:16" s="19" customFormat="1" x14ac:dyDescent="0.4">
      <c r="A100" s="59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</row>
    <row r="101" spans="1:16" s="19" customFormat="1" x14ac:dyDescent="0.4">
      <c r="A101" s="59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</row>
    <row r="102" spans="1:16" s="19" customFormat="1" x14ac:dyDescent="0.4">
      <c r="A102" s="59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</row>
    <row r="103" spans="1:16" s="19" customFormat="1" x14ac:dyDescent="0.4">
      <c r="A103" s="59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</row>
    <row r="104" spans="1:16" s="19" customFormat="1" x14ac:dyDescent="0.4">
      <c r="A104" s="59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</row>
    <row r="105" spans="1:16" s="19" customFormat="1" x14ac:dyDescent="0.4">
      <c r="A105" s="59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</row>
    <row r="106" spans="1:16" s="19" customFormat="1" x14ac:dyDescent="0.4">
      <c r="A106" s="59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</row>
    <row r="107" spans="1:16" s="19" customFormat="1" x14ac:dyDescent="0.4">
      <c r="A107" s="59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</row>
    <row r="108" spans="1:16" s="19" customFormat="1" x14ac:dyDescent="0.4">
      <c r="A108" s="59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</row>
    <row r="109" spans="1:16" s="19" customFormat="1" x14ac:dyDescent="0.4">
      <c r="A109" s="59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</row>
    <row r="110" spans="1:16" s="19" customFormat="1" x14ac:dyDescent="0.4">
      <c r="A110" s="59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</row>
    <row r="111" spans="1:16" s="19" customFormat="1" x14ac:dyDescent="0.4">
      <c r="A111" s="59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</row>
    <row r="112" spans="1:16" s="19" customFormat="1" x14ac:dyDescent="0.4">
      <c r="A112" s="59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</row>
    <row r="113" spans="1:16" s="19" customFormat="1" x14ac:dyDescent="0.4">
      <c r="A113" s="59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</row>
    <row r="114" spans="1:16" s="19" customFormat="1" x14ac:dyDescent="0.4">
      <c r="A114" s="59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</row>
    <row r="115" spans="1:16" s="19" customFormat="1" x14ac:dyDescent="0.4">
      <c r="A115" s="59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</row>
    <row r="116" spans="1:16" s="19" customFormat="1" x14ac:dyDescent="0.4">
      <c r="A116" s="59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</row>
    <row r="117" spans="1:16" s="19" customFormat="1" x14ac:dyDescent="0.4">
      <c r="A117" s="59"/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</row>
    <row r="118" spans="1:16" s="19" customFormat="1" x14ac:dyDescent="0.4">
      <c r="A118" s="59"/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</row>
    <row r="119" spans="1:16" s="19" customFormat="1" x14ac:dyDescent="0.4">
      <c r="A119" s="59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</row>
    <row r="120" spans="1:16" s="19" customFormat="1" x14ac:dyDescent="0.4">
      <c r="A120" s="59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</row>
    <row r="121" spans="1:16" s="19" customFormat="1" x14ac:dyDescent="0.4">
      <c r="A121" s="59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</row>
    <row r="122" spans="1:16" s="19" customFormat="1" x14ac:dyDescent="0.4">
      <c r="A122" s="59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</row>
    <row r="123" spans="1:16" s="19" customFormat="1" x14ac:dyDescent="0.4">
      <c r="A123" s="59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</row>
    <row r="124" spans="1:16" s="19" customFormat="1" x14ac:dyDescent="0.4">
      <c r="A124" s="59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</row>
    <row r="125" spans="1:16" s="19" customFormat="1" x14ac:dyDescent="0.4">
      <c r="A125" s="59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</row>
    <row r="126" spans="1:16" s="19" customFormat="1" x14ac:dyDescent="0.4">
      <c r="A126" s="59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</row>
    <row r="127" spans="1:16" s="19" customFormat="1" x14ac:dyDescent="0.4">
      <c r="A127" s="59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</row>
    <row r="128" spans="1:16" s="19" customFormat="1" x14ac:dyDescent="0.4">
      <c r="A128" s="59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</row>
    <row r="129" spans="1:16" s="19" customFormat="1" x14ac:dyDescent="0.4">
      <c r="A129" s="59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</row>
    <row r="130" spans="1:16" s="19" customFormat="1" x14ac:dyDescent="0.4">
      <c r="A130" s="59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</row>
    <row r="131" spans="1:16" s="19" customFormat="1" x14ac:dyDescent="0.4">
      <c r="A131" s="59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</row>
    <row r="132" spans="1:16" s="19" customFormat="1" x14ac:dyDescent="0.4">
      <c r="A132" s="59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</row>
    <row r="133" spans="1:16" s="19" customFormat="1" x14ac:dyDescent="0.4">
      <c r="A133" s="59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</row>
    <row r="134" spans="1:16" s="19" customFormat="1" x14ac:dyDescent="0.4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</row>
    <row r="135" spans="1:16" s="19" customFormat="1" x14ac:dyDescent="0.4">
      <c r="A135" s="59"/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</row>
    <row r="136" spans="1:16" s="19" customFormat="1" x14ac:dyDescent="0.4">
      <c r="A136" s="59"/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</row>
    <row r="137" spans="1:16" s="19" customFormat="1" x14ac:dyDescent="0.4">
      <c r="A137" s="59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</row>
    <row r="138" spans="1:16" s="19" customFormat="1" x14ac:dyDescent="0.4">
      <c r="A138" s="59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</row>
    <row r="139" spans="1:16" s="19" customFormat="1" x14ac:dyDescent="0.4">
      <c r="A139" s="59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</row>
    <row r="140" spans="1:16" s="19" customFormat="1" x14ac:dyDescent="0.4">
      <c r="A140" s="59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</row>
    <row r="141" spans="1:16" s="19" customFormat="1" x14ac:dyDescent="0.4">
      <c r="A141" s="59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</row>
    <row r="142" spans="1:16" s="19" customFormat="1" x14ac:dyDescent="0.4">
      <c r="A142" s="59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</row>
    <row r="143" spans="1:16" s="19" customFormat="1" x14ac:dyDescent="0.4">
      <c r="A143" s="59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</row>
    <row r="144" spans="1:16" s="19" customFormat="1" x14ac:dyDescent="0.4">
      <c r="A144" s="59"/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</row>
    <row r="145" spans="1:16" s="19" customFormat="1" x14ac:dyDescent="0.4">
      <c r="A145" s="59"/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</row>
    <row r="146" spans="1:16" s="19" customFormat="1" x14ac:dyDescent="0.4">
      <c r="A146" s="59"/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</row>
    <row r="147" spans="1:16" s="19" customFormat="1" x14ac:dyDescent="0.4">
      <c r="A147" s="59"/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</row>
    <row r="148" spans="1:16" s="19" customFormat="1" x14ac:dyDescent="0.4">
      <c r="A148" s="59"/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</row>
    <row r="149" spans="1:16" s="19" customFormat="1" x14ac:dyDescent="0.4">
      <c r="A149" s="59"/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</row>
    <row r="150" spans="1:16" s="19" customFormat="1" x14ac:dyDescent="0.4">
      <c r="A150" s="59"/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</row>
    <row r="151" spans="1:16" s="19" customFormat="1" x14ac:dyDescent="0.4">
      <c r="A151" s="59"/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</row>
    <row r="152" spans="1:16" s="19" customFormat="1" x14ac:dyDescent="0.4">
      <c r="A152" s="59"/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</row>
    <row r="153" spans="1:16" s="19" customFormat="1" x14ac:dyDescent="0.4">
      <c r="A153" s="59"/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</row>
    <row r="154" spans="1:16" s="19" customFormat="1" x14ac:dyDescent="0.4">
      <c r="A154" s="59"/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</row>
    <row r="155" spans="1:16" s="19" customFormat="1" x14ac:dyDescent="0.4">
      <c r="A155" s="59"/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</row>
    <row r="156" spans="1:16" s="19" customFormat="1" x14ac:dyDescent="0.4">
      <c r="A156" s="59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</row>
    <row r="157" spans="1:16" s="19" customFormat="1" x14ac:dyDescent="0.4">
      <c r="A157" s="59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</row>
    <row r="158" spans="1:16" s="19" customFormat="1" x14ac:dyDescent="0.4">
      <c r="A158" s="59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</row>
    <row r="159" spans="1:16" s="19" customFormat="1" x14ac:dyDescent="0.4">
      <c r="A159" s="59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</row>
    <row r="160" spans="1:16" s="19" customFormat="1" x14ac:dyDescent="0.4">
      <c r="A160" s="59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</row>
    <row r="161" spans="1:16" s="19" customFormat="1" x14ac:dyDescent="0.4">
      <c r="A161" s="59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</row>
    <row r="162" spans="1:16" s="19" customFormat="1" x14ac:dyDescent="0.4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</row>
    <row r="163" spans="1:16" s="19" customFormat="1" x14ac:dyDescent="0.4">
      <c r="A163" s="59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</row>
    <row r="164" spans="1:16" s="19" customFormat="1" x14ac:dyDescent="0.4">
      <c r="A164" s="59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</row>
    <row r="165" spans="1:16" s="19" customFormat="1" x14ac:dyDescent="0.4">
      <c r="A165" s="59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</row>
    <row r="166" spans="1:16" s="19" customFormat="1" x14ac:dyDescent="0.4">
      <c r="A166" s="59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</row>
    <row r="167" spans="1:16" s="19" customFormat="1" x14ac:dyDescent="0.4">
      <c r="A167" s="59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</row>
    <row r="168" spans="1:16" s="19" customFormat="1" x14ac:dyDescent="0.4">
      <c r="A168" s="59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</row>
    <row r="169" spans="1:16" s="19" customFormat="1" x14ac:dyDescent="0.4">
      <c r="A169" s="59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</row>
    <row r="170" spans="1:16" s="19" customFormat="1" x14ac:dyDescent="0.4">
      <c r="A170" s="59"/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</row>
    <row r="171" spans="1:16" s="19" customFormat="1" x14ac:dyDescent="0.4">
      <c r="A171" s="59"/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</row>
    <row r="172" spans="1:16" s="19" customFormat="1" x14ac:dyDescent="0.4">
      <c r="A172" s="59"/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</row>
    <row r="173" spans="1:16" s="19" customFormat="1" x14ac:dyDescent="0.4">
      <c r="A173" s="59"/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</row>
    <row r="174" spans="1:16" s="19" customFormat="1" x14ac:dyDescent="0.4">
      <c r="A174" s="59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</row>
    <row r="175" spans="1:16" s="19" customFormat="1" x14ac:dyDescent="0.4">
      <c r="A175" s="59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</row>
    <row r="176" spans="1:16" s="19" customFormat="1" x14ac:dyDescent="0.4">
      <c r="A176" s="59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</row>
    <row r="177" spans="1:16" s="19" customFormat="1" x14ac:dyDescent="0.4">
      <c r="A177" s="59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</row>
    <row r="178" spans="1:16" s="19" customFormat="1" x14ac:dyDescent="0.4">
      <c r="A178" s="59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</row>
    <row r="179" spans="1:16" s="19" customFormat="1" x14ac:dyDescent="0.4">
      <c r="A179" s="59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</row>
    <row r="180" spans="1:16" s="19" customFormat="1" x14ac:dyDescent="0.4">
      <c r="A180" s="59"/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</row>
    <row r="181" spans="1:16" s="19" customFormat="1" x14ac:dyDescent="0.4">
      <c r="A181" s="59"/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</row>
    <row r="182" spans="1:16" s="19" customFormat="1" x14ac:dyDescent="0.4">
      <c r="A182" s="59"/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</row>
    <row r="183" spans="1:16" s="19" customFormat="1" x14ac:dyDescent="0.4">
      <c r="A183" s="59"/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</row>
    <row r="184" spans="1:16" s="19" customFormat="1" x14ac:dyDescent="0.4">
      <c r="A184" s="59"/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</row>
    <row r="185" spans="1:16" s="19" customFormat="1" x14ac:dyDescent="0.4">
      <c r="A185" s="59"/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</row>
    <row r="186" spans="1:16" s="19" customFormat="1" x14ac:dyDescent="0.4">
      <c r="A186" s="59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</row>
    <row r="187" spans="1:16" s="19" customFormat="1" x14ac:dyDescent="0.4">
      <c r="A187" s="59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</row>
    <row r="188" spans="1:16" s="19" customFormat="1" x14ac:dyDescent="0.4">
      <c r="A188" s="59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</row>
    <row r="189" spans="1:16" s="19" customFormat="1" x14ac:dyDescent="0.4">
      <c r="A189" s="59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</row>
    <row r="190" spans="1:16" s="19" customFormat="1" x14ac:dyDescent="0.4">
      <c r="A190" s="59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</row>
    <row r="191" spans="1:16" s="19" customFormat="1" x14ac:dyDescent="0.4">
      <c r="A191" s="59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</row>
    <row r="192" spans="1:16" s="19" customFormat="1" x14ac:dyDescent="0.4">
      <c r="A192" s="59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</row>
    <row r="193" spans="1:16" s="19" customFormat="1" x14ac:dyDescent="0.4">
      <c r="A193" s="59"/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</row>
    <row r="194" spans="1:16" s="19" customFormat="1" x14ac:dyDescent="0.4">
      <c r="A194" s="59"/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</row>
    <row r="195" spans="1:16" s="19" customFormat="1" x14ac:dyDescent="0.4">
      <c r="A195" s="59"/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</row>
    <row r="196" spans="1:16" s="19" customFormat="1" x14ac:dyDescent="0.4">
      <c r="A196" s="59"/>
      <c r="B196" s="59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</row>
    <row r="197" spans="1:16" s="19" customFormat="1" x14ac:dyDescent="0.4">
      <c r="A197" s="59"/>
      <c r="B197" s="59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</row>
    <row r="198" spans="1:16" s="19" customFormat="1" x14ac:dyDescent="0.4">
      <c r="A198" s="59"/>
      <c r="B198" s="59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</row>
    <row r="199" spans="1:16" s="19" customFormat="1" x14ac:dyDescent="0.4">
      <c r="A199" s="59"/>
      <c r="B199" s="59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</row>
    <row r="200" spans="1:16" s="19" customFormat="1" x14ac:dyDescent="0.4">
      <c r="A200" s="59"/>
      <c r="B200" s="59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</row>
    <row r="201" spans="1:16" s="19" customFormat="1" x14ac:dyDescent="0.4">
      <c r="A201" s="59"/>
      <c r="B201" s="59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</row>
    <row r="202" spans="1:16" s="19" customFormat="1" x14ac:dyDescent="0.4">
      <c r="A202" s="59"/>
      <c r="B202" s="59"/>
      <c r="C202" s="59"/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</row>
    <row r="203" spans="1:16" s="19" customFormat="1" x14ac:dyDescent="0.4">
      <c r="A203" s="59"/>
      <c r="B203" s="59"/>
      <c r="C203" s="59"/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</row>
    <row r="204" spans="1:16" s="19" customFormat="1" x14ac:dyDescent="0.4">
      <c r="A204" s="59"/>
      <c r="B204" s="59"/>
      <c r="C204" s="59"/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</row>
    <row r="205" spans="1:16" s="19" customFormat="1" x14ac:dyDescent="0.4">
      <c r="A205" s="59"/>
      <c r="B205" s="59"/>
      <c r="C205" s="59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</row>
    <row r="206" spans="1:16" s="19" customFormat="1" x14ac:dyDescent="0.4">
      <c r="A206" s="59"/>
      <c r="B206" s="59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</row>
    <row r="207" spans="1:16" s="19" customFormat="1" x14ac:dyDescent="0.4">
      <c r="A207" s="59"/>
      <c r="B207" s="59"/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</row>
    <row r="208" spans="1:16" s="19" customFormat="1" x14ac:dyDescent="0.4">
      <c r="A208" s="59"/>
      <c r="B208" s="59"/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</row>
    <row r="209" spans="1:16" s="19" customFormat="1" x14ac:dyDescent="0.4">
      <c r="A209" s="59"/>
      <c r="B209" s="59"/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</row>
    <row r="210" spans="1:16" s="19" customFormat="1" x14ac:dyDescent="0.4">
      <c r="A210" s="59"/>
      <c r="B210" s="59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</row>
    <row r="211" spans="1:16" s="19" customFormat="1" x14ac:dyDescent="0.4">
      <c r="A211" s="59"/>
      <c r="B211" s="59"/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</row>
    <row r="212" spans="1:16" s="19" customFormat="1" x14ac:dyDescent="0.4">
      <c r="A212" s="59"/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</row>
    <row r="213" spans="1:16" s="19" customFormat="1" x14ac:dyDescent="0.4">
      <c r="A213" s="59"/>
      <c r="B213" s="59"/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</row>
    <row r="214" spans="1:16" s="19" customFormat="1" x14ac:dyDescent="0.4">
      <c r="A214" s="59"/>
      <c r="B214" s="59"/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</row>
    <row r="215" spans="1:16" s="19" customFormat="1" x14ac:dyDescent="0.4">
      <c r="A215" s="59"/>
      <c r="B215" s="59"/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</row>
    <row r="216" spans="1:16" s="19" customFormat="1" x14ac:dyDescent="0.4">
      <c r="A216" s="59"/>
      <c r="B216" s="59"/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</row>
    <row r="217" spans="1:16" s="19" customFormat="1" x14ac:dyDescent="0.4">
      <c r="A217" s="59"/>
      <c r="B217" s="59"/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</row>
    <row r="218" spans="1:16" s="19" customFormat="1" x14ac:dyDescent="0.4">
      <c r="A218" s="59"/>
      <c r="B218" s="59"/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</row>
    <row r="219" spans="1:16" s="19" customFormat="1" x14ac:dyDescent="0.4">
      <c r="A219" s="59"/>
      <c r="B219" s="59"/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</row>
    <row r="220" spans="1:16" s="19" customFormat="1" x14ac:dyDescent="0.4">
      <c r="A220" s="59"/>
      <c r="B220" s="59"/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</row>
    <row r="221" spans="1:16" s="19" customFormat="1" x14ac:dyDescent="0.4">
      <c r="A221" s="59"/>
      <c r="B221" s="59"/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</row>
    <row r="222" spans="1:16" s="19" customFormat="1" x14ac:dyDescent="0.4">
      <c r="A222" s="59"/>
      <c r="B222" s="59"/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</row>
    <row r="223" spans="1:16" s="19" customFormat="1" x14ac:dyDescent="0.4">
      <c r="A223" s="59"/>
      <c r="B223" s="59"/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</row>
    <row r="224" spans="1:16" s="19" customFormat="1" x14ac:dyDescent="0.4">
      <c r="A224" s="59"/>
      <c r="B224" s="59"/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</row>
    <row r="225" spans="1:16" s="19" customFormat="1" x14ac:dyDescent="0.4">
      <c r="A225" s="59"/>
      <c r="B225" s="59"/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</row>
    <row r="226" spans="1:16" s="19" customFormat="1" x14ac:dyDescent="0.4">
      <c r="A226" s="59"/>
      <c r="B226" s="59"/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</row>
    <row r="227" spans="1:16" s="19" customFormat="1" x14ac:dyDescent="0.4">
      <c r="A227" s="59"/>
      <c r="B227" s="59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</row>
    <row r="228" spans="1:16" s="19" customFormat="1" x14ac:dyDescent="0.4">
      <c r="A228" s="59"/>
      <c r="B228" s="59"/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</row>
    <row r="229" spans="1:16" s="19" customFormat="1" x14ac:dyDescent="0.4">
      <c r="A229" s="59"/>
      <c r="B229" s="59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</row>
    <row r="230" spans="1:16" s="19" customFormat="1" x14ac:dyDescent="0.4">
      <c r="A230" s="59"/>
      <c r="B230" s="59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</row>
    <row r="231" spans="1:16" s="19" customFormat="1" x14ac:dyDescent="0.4">
      <c r="A231" s="59"/>
      <c r="B231" s="59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</row>
    <row r="232" spans="1:16" s="19" customFormat="1" x14ac:dyDescent="0.4">
      <c r="A232" s="59"/>
      <c r="B232" s="59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</row>
    <row r="233" spans="1:16" s="19" customFormat="1" x14ac:dyDescent="0.4">
      <c r="A233" s="59"/>
      <c r="B233" s="59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</row>
    <row r="234" spans="1:16" s="19" customFormat="1" x14ac:dyDescent="0.4">
      <c r="A234" s="59"/>
      <c r="B234" s="59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</row>
    <row r="235" spans="1:16" s="19" customFormat="1" x14ac:dyDescent="0.4">
      <c r="A235" s="59"/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</row>
    <row r="236" spans="1:16" s="19" customFormat="1" x14ac:dyDescent="0.4">
      <c r="A236" s="59"/>
      <c r="B236" s="59"/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</row>
    <row r="237" spans="1:16" s="19" customFormat="1" x14ac:dyDescent="0.4">
      <c r="A237" s="59"/>
      <c r="B237" s="59"/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</row>
    <row r="238" spans="1:16" s="19" customFormat="1" x14ac:dyDescent="0.4">
      <c r="A238" s="59"/>
      <c r="B238" s="59"/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</row>
    <row r="239" spans="1:16" s="19" customFormat="1" x14ac:dyDescent="0.4">
      <c r="A239" s="59"/>
      <c r="B239" s="59"/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</row>
    <row r="240" spans="1:16" s="19" customFormat="1" x14ac:dyDescent="0.4">
      <c r="A240" s="59"/>
      <c r="B240" s="59"/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</row>
    <row r="241" spans="1:16" s="19" customFormat="1" x14ac:dyDescent="0.4">
      <c r="A241" s="59"/>
      <c r="B241" s="59"/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</row>
    <row r="242" spans="1:16" s="19" customFormat="1" x14ac:dyDescent="0.4">
      <c r="A242" s="59"/>
      <c r="B242" s="59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</row>
    <row r="243" spans="1:16" s="19" customFormat="1" x14ac:dyDescent="0.4">
      <c r="A243" s="59"/>
      <c r="B243" s="59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</row>
    <row r="244" spans="1:16" s="19" customFormat="1" x14ac:dyDescent="0.4">
      <c r="A244" s="59"/>
      <c r="B244" s="59"/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</row>
    <row r="245" spans="1:16" s="19" customFormat="1" x14ac:dyDescent="0.4">
      <c r="A245" s="59"/>
      <c r="B245" s="59"/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</row>
    <row r="246" spans="1:16" s="19" customFormat="1" x14ac:dyDescent="0.4">
      <c r="A246" s="59"/>
      <c r="B246" s="59"/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</row>
    <row r="247" spans="1:16" s="19" customFormat="1" x14ac:dyDescent="0.4">
      <c r="A247" s="59"/>
      <c r="B247" s="59"/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</row>
    <row r="248" spans="1:16" s="19" customFormat="1" x14ac:dyDescent="0.4">
      <c r="A248" s="59"/>
      <c r="B248" s="59"/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</row>
    <row r="249" spans="1:16" s="19" customFormat="1" x14ac:dyDescent="0.4">
      <c r="A249" s="59"/>
      <c r="B249" s="59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</row>
    <row r="250" spans="1:16" s="19" customFormat="1" x14ac:dyDescent="0.4">
      <c r="A250" s="59"/>
      <c r="B250" s="59"/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</row>
    <row r="251" spans="1:16" s="19" customFormat="1" x14ac:dyDescent="0.4">
      <c r="A251" s="59"/>
      <c r="B251" s="59"/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</row>
    <row r="252" spans="1:16" s="19" customFormat="1" x14ac:dyDescent="0.4">
      <c r="A252" s="59"/>
      <c r="B252" s="59"/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</row>
    <row r="253" spans="1:16" s="19" customFormat="1" x14ac:dyDescent="0.4">
      <c r="A253" s="59"/>
      <c r="B253" s="59"/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</row>
    <row r="254" spans="1:16" s="19" customFormat="1" x14ac:dyDescent="0.4">
      <c r="A254" s="59"/>
      <c r="B254" s="59"/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</row>
    <row r="255" spans="1:16" s="19" customFormat="1" x14ac:dyDescent="0.4">
      <c r="A255" s="59"/>
      <c r="B255" s="59"/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</row>
    <row r="256" spans="1:16" s="19" customFormat="1" x14ac:dyDescent="0.4">
      <c r="A256" s="59"/>
      <c r="B256" s="59"/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</row>
    <row r="257" spans="1:16" s="19" customFormat="1" x14ac:dyDescent="0.4">
      <c r="A257" s="59"/>
      <c r="B257" s="59"/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</row>
    <row r="258" spans="1:16" s="19" customFormat="1" x14ac:dyDescent="0.4">
      <c r="A258" s="59"/>
      <c r="B258" s="59"/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</row>
    <row r="259" spans="1:16" s="19" customFormat="1" x14ac:dyDescent="0.4">
      <c r="A259" s="59"/>
      <c r="B259" s="59"/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</row>
    <row r="260" spans="1:16" s="19" customFormat="1" x14ac:dyDescent="0.4">
      <c r="A260" s="59"/>
      <c r="B260" s="59"/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</row>
    <row r="261" spans="1:16" s="19" customFormat="1" x14ac:dyDescent="0.4">
      <c r="A261" s="59"/>
      <c r="B261" s="59"/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</row>
    <row r="262" spans="1:16" s="19" customFormat="1" x14ac:dyDescent="0.4">
      <c r="A262" s="59"/>
      <c r="B262" s="59"/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</row>
    <row r="263" spans="1:16" s="19" customFormat="1" x14ac:dyDescent="0.4">
      <c r="A263" s="59"/>
      <c r="B263" s="59"/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</row>
    <row r="264" spans="1:16" s="19" customFormat="1" x14ac:dyDescent="0.4">
      <c r="A264" s="59"/>
      <c r="B264" s="59"/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</row>
    <row r="265" spans="1:16" s="19" customFormat="1" x14ac:dyDescent="0.4">
      <c r="A265" s="59"/>
      <c r="B265" s="59"/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</row>
    <row r="266" spans="1:16" s="19" customFormat="1" x14ac:dyDescent="0.4">
      <c r="A266" s="59"/>
      <c r="B266" s="59"/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</row>
    <row r="267" spans="1:16" s="19" customFormat="1" x14ac:dyDescent="0.4">
      <c r="A267" s="59"/>
      <c r="B267" s="59"/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</row>
    <row r="268" spans="1:16" s="19" customFormat="1" x14ac:dyDescent="0.4">
      <c r="A268" s="59"/>
      <c r="B268" s="59"/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</row>
    <row r="269" spans="1:16" s="19" customFormat="1" x14ac:dyDescent="0.4">
      <c r="A269" s="59"/>
      <c r="B269" s="59"/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</row>
    <row r="270" spans="1:16" s="19" customFormat="1" x14ac:dyDescent="0.4">
      <c r="A270" s="59"/>
      <c r="B270" s="59"/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</row>
    <row r="271" spans="1:16" s="19" customFormat="1" x14ac:dyDescent="0.4">
      <c r="A271" s="59"/>
      <c r="B271" s="59"/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</row>
    <row r="272" spans="1:16" s="19" customFormat="1" x14ac:dyDescent="0.4">
      <c r="A272" s="59"/>
      <c r="B272" s="59"/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</row>
    <row r="273" spans="1:16" s="19" customFormat="1" x14ac:dyDescent="0.4">
      <c r="A273" s="59"/>
      <c r="B273" s="59"/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</row>
    <row r="274" spans="1:16" s="19" customFormat="1" x14ac:dyDescent="0.4">
      <c r="A274" s="59"/>
      <c r="B274" s="59"/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</row>
    <row r="275" spans="1:16" s="19" customFormat="1" x14ac:dyDescent="0.4">
      <c r="A275" s="59"/>
      <c r="B275" s="59"/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</row>
    <row r="276" spans="1:16" s="19" customFormat="1" x14ac:dyDescent="0.4">
      <c r="A276" s="59"/>
      <c r="B276" s="59"/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</row>
    <row r="277" spans="1:16" s="19" customFormat="1" x14ac:dyDescent="0.4">
      <c r="A277" s="59"/>
      <c r="B277" s="59"/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</row>
    <row r="278" spans="1:16" s="19" customFormat="1" x14ac:dyDescent="0.4">
      <c r="A278" s="59"/>
      <c r="B278" s="59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</row>
    <row r="279" spans="1:16" s="19" customFormat="1" x14ac:dyDescent="0.4">
      <c r="A279" s="59"/>
      <c r="B279" s="59"/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</row>
    <row r="280" spans="1:16" s="19" customFormat="1" x14ac:dyDescent="0.4">
      <c r="A280" s="59"/>
      <c r="B280" s="59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</row>
    <row r="281" spans="1:16" s="19" customFormat="1" x14ac:dyDescent="0.4">
      <c r="A281" s="59"/>
      <c r="B281" s="59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</row>
    <row r="282" spans="1:16" s="19" customFormat="1" x14ac:dyDescent="0.4">
      <c r="A282" s="59"/>
      <c r="B282" s="59"/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</row>
    <row r="283" spans="1:16" s="19" customFormat="1" x14ac:dyDescent="0.4">
      <c r="A283" s="59"/>
      <c r="B283" s="59"/>
      <c r="C283" s="59"/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</row>
    <row r="284" spans="1:16" s="19" customFormat="1" x14ac:dyDescent="0.4">
      <c r="A284" s="59"/>
      <c r="B284" s="59"/>
      <c r="C284" s="59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</row>
    <row r="285" spans="1:16" s="19" customFormat="1" x14ac:dyDescent="0.4">
      <c r="A285" s="59"/>
      <c r="B285" s="59"/>
      <c r="C285" s="59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</row>
    <row r="286" spans="1:16" s="19" customFormat="1" x14ac:dyDescent="0.4">
      <c r="A286" s="59"/>
      <c r="B286" s="59"/>
      <c r="C286" s="59"/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</row>
    <row r="287" spans="1:16" s="19" customFormat="1" x14ac:dyDescent="0.4">
      <c r="A287" s="59"/>
      <c r="B287" s="59"/>
      <c r="C287" s="59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</row>
    <row r="288" spans="1:16" s="19" customFormat="1" x14ac:dyDescent="0.4">
      <c r="A288" s="59"/>
      <c r="B288" s="59"/>
      <c r="C288" s="59"/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</row>
    <row r="289" spans="1:16" s="19" customFormat="1" x14ac:dyDescent="0.4">
      <c r="A289" s="59"/>
      <c r="B289" s="59"/>
      <c r="C289" s="59"/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</row>
    <row r="290" spans="1:16" s="19" customFormat="1" x14ac:dyDescent="0.4">
      <c r="A290" s="59"/>
      <c r="B290" s="59"/>
      <c r="C290" s="59"/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</row>
    <row r="291" spans="1:16" s="19" customFormat="1" x14ac:dyDescent="0.4">
      <c r="A291" s="59"/>
      <c r="B291" s="59"/>
      <c r="C291" s="59"/>
      <c r="D291" s="59"/>
      <c r="E291" s="59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</row>
    <row r="292" spans="1:16" s="19" customFormat="1" x14ac:dyDescent="0.4">
      <c r="A292" s="59"/>
      <c r="B292" s="59"/>
      <c r="C292" s="59"/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</row>
    <row r="293" spans="1:16" s="19" customFormat="1" x14ac:dyDescent="0.4">
      <c r="A293" s="59"/>
      <c r="B293" s="59"/>
      <c r="C293" s="59"/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</row>
    <row r="294" spans="1:16" s="19" customFormat="1" x14ac:dyDescent="0.4">
      <c r="A294" s="59"/>
      <c r="B294" s="59"/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</row>
    <row r="295" spans="1:16" s="19" customFormat="1" x14ac:dyDescent="0.4">
      <c r="A295" s="59"/>
      <c r="B295" s="59"/>
      <c r="C295" s="59"/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</row>
    <row r="296" spans="1:16" s="19" customFormat="1" x14ac:dyDescent="0.4">
      <c r="A296" s="59"/>
      <c r="B296" s="59"/>
      <c r="C296" s="59"/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</row>
    <row r="297" spans="1:16" s="19" customFormat="1" x14ac:dyDescent="0.4">
      <c r="A297" s="59"/>
      <c r="B297" s="59"/>
      <c r="C297" s="59"/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</row>
    <row r="298" spans="1:16" s="19" customFormat="1" x14ac:dyDescent="0.4">
      <c r="A298" s="59"/>
      <c r="B298" s="59"/>
      <c r="C298" s="59"/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</row>
    <row r="299" spans="1:16" s="19" customFormat="1" x14ac:dyDescent="0.4">
      <c r="A299" s="59"/>
      <c r="B299" s="59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</row>
    <row r="300" spans="1:16" s="19" customFormat="1" x14ac:dyDescent="0.4">
      <c r="A300" s="59"/>
      <c r="B300" s="59"/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</row>
    <row r="301" spans="1:16" s="19" customFormat="1" x14ac:dyDescent="0.4">
      <c r="A301" s="59"/>
      <c r="B301" s="59"/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</row>
    <row r="302" spans="1:16" s="19" customFormat="1" x14ac:dyDescent="0.4">
      <c r="A302" s="59"/>
      <c r="B302" s="59"/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</row>
    <row r="303" spans="1:16" s="19" customFormat="1" x14ac:dyDescent="0.4">
      <c r="A303" s="59"/>
      <c r="B303" s="59"/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</row>
    <row r="304" spans="1:16" s="19" customFormat="1" x14ac:dyDescent="0.4">
      <c r="A304" s="59"/>
      <c r="B304" s="59"/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</row>
    <row r="305" spans="1:16" s="19" customFormat="1" x14ac:dyDescent="0.4">
      <c r="A305" s="59"/>
      <c r="B305" s="59"/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</row>
    <row r="306" spans="1:16" s="19" customFormat="1" x14ac:dyDescent="0.4">
      <c r="A306" s="59"/>
      <c r="B306" s="59"/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</row>
    <row r="307" spans="1:16" s="19" customFormat="1" x14ac:dyDescent="0.4">
      <c r="A307" s="59"/>
      <c r="B307" s="59"/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</row>
    <row r="308" spans="1:16" s="19" customFormat="1" x14ac:dyDescent="0.4">
      <c r="A308" s="59"/>
      <c r="B308" s="59"/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</row>
    <row r="309" spans="1:16" s="19" customFormat="1" x14ac:dyDescent="0.4">
      <c r="A309" s="59"/>
      <c r="B309" s="59"/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</row>
    <row r="310" spans="1:16" s="19" customFormat="1" x14ac:dyDescent="0.4">
      <c r="A310" s="59"/>
      <c r="B310" s="59"/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</row>
    <row r="311" spans="1:16" s="19" customFormat="1" x14ac:dyDescent="0.4">
      <c r="A311" s="59"/>
      <c r="B311" s="59"/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</row>
    <row r="312" spans="1:16" s="19" customFormat="1" x14ac:dyDescent="0.4">
      <c r="A312" s="59"/>
      <c r="B312" s="59"/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</row>
    <row r="313" spans="1:16" s="19" customFormat="1" x14ac:dyDescent="0.4">
      <c r="A313" s="59"/>
      <c r="B313" s="59"/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</row>
    <row r="314" spans="1:16" s="19" customFormat="1" x14ac:dyDescent="0.4">
      <c r="A314" s="59"/>
      <c r="B314" s="59"/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</row>
    <row r="315" spans="1:16" s="19" customFormat="1" x14ac:dyDescent="0.4">
      <c r="A315" s="59"/>
      <c r="B315" s="59"/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</row>
    <row r="316" spans="1:16" s="19" customFormat="1" x14ac:dyDescent="0.4">
      <c r="A316" s="59"/>
      <c r="B316" s="59"/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</row>
    <row r="317" spans="1:16" s="19" customFormat="1" x14ac:dyDescent="0.4">
      <c r="A317" s="59"/>
      <c r="B317" s="59"/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</row>
    <row r="318" spans="1:16" s="19" customFormat="1" x14ac:dyDescent="0.4">
      <c r="A318" s="59"/>
      <c r="B318" s="59"/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</row>
    <row r="319" spans="1:16" s="19" customFormat="1" x14ac:dyDescent="0.4">
      <c r="A319" s="59"/>
      <c r="B319" s="59"/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</row>
    <row r="320" spans="1:16" s="19" customFormat="1" x14ac:dyDescent="0.4">
      <c r="A320" s="59"/>
      <c r="B320" s="59"/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</row>
    <row r="321" spans="1:16" s="19" customFormat="1" x14ac:dyDescent="0.4">
      <c r="A321" s="59"/>
      <c r="B321" s="59"/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</row>
    <row r="322" spans="1:16" s="19" customFormat="1" x14ac:dyDescent="0.4">
      <c r="A322" s="59"/>
      <c r="B322" s="59"/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</row>
    <row r="323" spans="1:16" s="19" customFormat="1" x14ac:dyDescent="0.4">
      <c r="A323" s="59"/>
      <c r="B323" s="59"/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</row>
    <row r="324" spans="1:16" s="19" customFormat="1" x14ac:dyDescent="0.4">
      <c r="A324" s="59"/>
      <c r="B324" s="59"/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</row>
    <row r="325" spans="1:16" s="19" customFormat="1" x14ac:dyDescent="0.4">
      <c r="A325" s="59"/>
      <c r="B325" s="59"/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</row>
    <row r="326" spans="1:16" s="19" customFormat="1" x14ac:dyDescent="0.4">
      <c r="A326" s="59"/>
      <c r="B326" s="59"/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</row>
    <row r="327" spans="1:16" s="19" customFormat="1" x14ac:dyDescent="0.4">
      <c r="A327" s="59"/>
      <c r="B327" s="59"/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</row>
    <row r="328" spans="1:16" s="19" customFormat="1" x14ac:dyDescent="0.4">
      <c r="A328" s="59"/>
      <c r="B328" s="59"/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</row>
    <row r="329" spans="1:16" s="19" customFormat="1" x14ac:dyDescent="0.4">
      <c r="A329" s="59"/>
      <c r="B329" s="59"/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</row>
    <row r="330" spans="1:16" s="19" customFormat="1" x14ac:dyDescent="0.4">
      <c r="A330" s="59"/>
      <c r="B330" s="59"/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</row>
    <row r="331" spans="1:16" s="19" customFormat="1" x14ac:dyDescent="0.4">
      <c r="A331" s="59"/>
      <c r="B331" s="59"/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</row>
    <row r="332" spans="1:16" s="19" customFormat="1" x14ac:dyDescent="0.4">
      <c r="A332" s="59"/>
      <c r="B332" s="59"/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</row>
    <row r="333" spans="1:16" s="19" customFormat="1" x14ac:dyDescent="0.4">
      <c r="A333" s="59"/>
      <c r="B333" s="59"/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</row>
    <row r="334" spans="1:16" s="19" customFormat="1" x14ac:dyDescent="0.4">
      <c r="A334" s="59"/>
      <c r="B334" s="59"/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</row>
    <row r="335" spans="1:16" s="19" customFormat="1" x14ac:dyDescent="0.4">
      <c r="A335" s="59"/>
      <c r="B335" s="59"/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</row>
    <row r="336" spans="1:16" s="19" customFormat="1" x14ac:dyDescent="0.4">
      <c r="A336" s="59"/>
      <c r="B336" s="59"/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</row>
    <row r="337" spans="1:16" s="19" customFormat="1" x14ac:dyDescent="0.4">
      <c r="A337" s="59"/>
      <c r="B337" s="59"/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</row>
    <row r="338" spans="1:16" s="19" customFormat="1" x14ac:dyDescent="0.4">
      <c r="A338" s="59"/>
      <c r="B338" s="59"/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</row>
    <row r="339" spans="1:16" s="19" customFormat="1" x14ac:dyDescent="0.4">
      <c r="A339" s="59"/>
      <c r="B339" s="59"/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</row>
    <row r="340" spans="1:16" s="19" customFormat="1" x14ac:dyDescent="0.4">
      <c r="A340" s="59"/>
      <c r="B340" s="59"/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</row>
    <row r="341" spans="1:16" s="19" customFormat="1" x14ac:dyDescent="0.4">
      <c r="A341" s="59"/>
      <c r="B341" s="59"/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</row>
    <row r="342" spans="1:16" s="19" customFormat="1" x14ac:dyDescent="0.4">
      <c r="A342" s="59"/>
      <c r="B342" s="59"/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</row>
  </sheetData>
  <mergeCells count="14">
    <mergeCell ref="B43:E44"/>
    <mergeCell ref="J30:L30"/>
    <mergeCell ref="A2:G2"/>
    <mergeCell ref="B28:D29"/>
    <mergeCell ref="J28:L29"/>
    <mergeCell ref="J32:L33"/>
    <mergeCell ref="B30:D30"/>
    <mergeCell ref="E30:G30"/>
    <mergeCell ref="M30:O30"/>
    <mergeCell ref="A1:J1"/>
    <mergeCell ref="B38:D39"/>
    <mergeCell ref="J38:L39"/>
    <mergeCell ref="B40:D41"/>
    <mergeCell ref="J40:L41"/>
  </mergeCells>
  <phoneticPr fontId="2"/>
  <dataValidations count="3">
    <dataValidation operator="greaterThan" allowBlank="1" showErrorMessage="1" prompt="ここに記入してください" sqref="G13:I14" xr:uid="{829EE6D2-1E6B-4900-AAD5-196049123356}"/>
    <dataValidation type="list" allowBlank="1" showInputMessage="1" showErrorMessage="1" sqref="J4" xr:uid="{E477EE6C-4CB6-4351-A16C-914AD88ECFED}">
      <formula1>"0,13,20,25,30,40,50,75,100"</formula1>
    </dataValidation>
    <dataValidation type="list" allowBlank="1" showInputMessage="1" showErrorMessage="1" sqref="J8" xr:uid="{C224BCD9-EF94-403C-B94B-8E2D253E70F6}">
      <formula1>"使用している,使用していない"</formula1>
    </dataValidation>
  </dataValidations>
  <pageMargins left="0.7" right="0.7" top="0.75" bottom="0.75" header="0.3" footer="0.3"/>
  <pageSetup paperSize="9" scale="35" orientation="portrait" horizontalDpi="300" verticalDpi="300" r:id="rId1"/>
  <colBreaks count="1" manualBreakCount="1">
    <brk id="1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水道利用者・下水道利用者・農業集落排水（真岡地区）</vt:lpstr>
      <vt:lpstr>'水道利用者・下水道利用者・農業集落排水（真岡地区）'!Print_Area</vt:lpstr>
      <vt:lpstr>'水道利用者・下水道利用者・農業集落排水（真岡地区）'!WatchCells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関亦　巧実</dc:creator>
  <cp:lastModifiedBy>関亦　巧実</cp:lastModifiedBy>
  <dcterms:created xsi:type="dcterms:W3CDTF">2026-01-16T04:36:28Z</dcterms:created>
  <dcterms:modified xsi:type="dcterms:W3CDTF">2026-03-18T04:20:56Z</dcterms:modified>
</cp:coreProperties>
</file>